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ctrlProps/ctrlProp19.xml" ContentType="application/vnd.ms-excel.controlproperties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ctrlProps/ctrlProp20.xml" ContentType="application/vnd.ms-excel.controlproperties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ctrlProps/ctrlProp21.xml" ContentType="application/vnd.ms-excel.controlproperties+xml"/>
  <Override PartName="/xl/drawings/drawing9.xml" ContentType="application/vnd.openxmlformats-officedocument.drawing+xml"/>
  <Override PartName="/xl/ctrlProps/ctrlProp22.xml" ContentType="application/vnd.ms-excel.controlproperties+xml"/>
  <Override PartName="/xl/drawings/drawing10.xml" ContentType="application/vnd.openxmlformats-officedocument.drawing+xml"/>
  <Override PartName="/xl/ctrlProps/ctrlProp23.xml" ContentType="application/vnd.ms-excel.controlproperties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Женя\Desktop\"/>
    </mc:Choice>
  </mc:AlternateContent>
  <xr:revisionPtr revIDLastSave="0" documentId="13_ncr:1_{BF92844F-FC90-4833-9FB4-BB293D74B5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База" sheetId="1" r:id="rId1"/>
    <sheet name="Довідник" sheetId="2" r:id="rId2"/>
    <sheet name="Дов.Підр" sheetId="17" r:id="rId3"/>
    <sheet name="Перенесення" sheetId="18" r:id="rId4"/>
    <sheet name="Налашт" sheetId="3" r:id="rId5"/>
    <sheet name="Підрозділ" sheetId="4" r:id="rId6"/>
    <sheet name="Майно" sheetId="6" r:id="rId7"/>
    <sheet name="Накладна" sheetId="14" r:id="rId8"/>
    <sheet name="Накладна_шаблон" sheetId="13" r:id="rId9"/>
    <sheet name="АКТ_ПП" sheetId="8" r:id="rId10"/>
    <sheet name="Акт_шаблон" sheetId="7" r:id="rId11"/>
    <sheet name="КАРТКА" sheetId="12" r:id="rId12"/>
    <sheet name="Картка_шаблон" sheetId="10" r:id="rId13"/>
    <sheet name="Help" sheetId="16" r:id="rId14"/>
  </sheets>
  <functionGroups builtInGroupCount="19"/>
  <definedNames>
    <definedName name="_xlpm.Txt" hidden="1" xlm="1">#NAME?</definedName>
    <definedName name="_xlnm.Print_Area" localSheetId="6">Майно!$T$4:$Z$100</definedName>
    <definedName name="_xlnm.Print_Area" localSheetId="5">Підрозділ!$T$4:$Z$99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7" i="6" l="1" a="1"/>
  <c r="T7" i="6" s="1"/>
  <c r="A2" i="1"/>
  <c r="U2" i="1"/>
  <c r="S2" i="1"/>
  <c r="A2" i="2"/>
  <c r="N2" i="2" a="1"/>
  <c r="N2" i="2" s="1"/>
  <c r="M2" i="2" s="1" a="1"/>
  <c r="M2" i="2" s="1"/>
  <c r="L2" i="2" a="1"/>
  <c r="L2" i="2" s="1"/>
  <c r="A2" i="17"/>
  <c r="I2" i="17"/>
  <c r="Z7" i="6" l="1"/>
  <c r="V7" i="6"/>
  <c r="U7" i="6"/>
  <c r="X7" i="6"/>
  <c r="W7" i="6" s="1" a="1"/>
  <c r="W7" i="6" s="1"/>
  <c r="O2" i="2"/>
  <c r="J2" i="2" s="1"/>
  <c r="Y7" i="6" l="1"/>
  <c r="D7" i="12" l="1"/>
  <c r="D26" i="14" l="1"/>
  <c r="D38" i="14"/>
  <c r="D50" i="14"/>
  <c r="D62" i="14"/>
  <c r="D74" i="14"/>
  <c r="D86" i="14"/>
  <c r="D98" i="14"/>
  <c r="D15" i="14"/>
  <c r="D27" i="14"/>
  <c r="D39" i="14"/>
  <c r="D51" i="14"/>
  <c r="D63" i="14"/>
  <c r="D75" i="14"/>
  <c r="D87" i="14"/>
  <c r="D99" i="14"/>
  <c r="D16" i="14"/>
  <c r="D28" i="14"/>
  <c r="D40" i="14"/>
  <c r="D52" i="14"/>
  <c r="D64" i="14"/>
  <c r="D76" i="14"/>
  <c r="D88" i="14"/>
  <c r="D100" i="14"/>
  <c r="D17" i="14"/>
  <c r="D29" i="14"/>
  <c r="D41" i="14"/>
  <c r="D53" i="14"/>
  <c r="D65" i="14"/>
  <c r="D77" i="14"/>
  <c r="D89" i="14"/>
  <c r="D14" i="14"/>
  <c r="D18" i="14"/>
  <c r="D30" i="14"/>
  <c r="D42" i="14"/>
  <c r="D54" i="14"/>
  <c r="D66" i="14"/>
  <c r="D78" i="14"/>
  <c r="D90" i="14"/>
  <c r="D19" i="14"/>
  <c r="D31" i="14"/>
  <c r="D43" i="14"/>
  <c r="D55" i="14"/>
  <c r="D67" i="14"/>
  <c r="D79" i="14"/>
  <c r="D91" i="14"/>
  <c r="D20" i="14"/>
  <c r="D32" i="14"/>
  <c r="D44" i="14"/>
  <c r="D56" i="14"/>
  <c r="D68" i="14"/>
  <c r="D80" i="14"/>
  <c r="D92" i="14"/>
  <c r="D21" i="14"/>
  <c r="D33" i="14"/>
  <c r="D45" i="14"/>
  <c r="D57" i="14"/>
  <c r="D69" i="14"/>
  <c r="D81" i="14"/>
  <c r="D93" i="14"/>
  <c r="D22" i="14"/>
  <c r="D34" i="14"/>
  <c r="D46" i="14"/>
  <c r="D58" i="14"/>
  <c r="D70" i="14"/>
  <c r="D82" i="14"/>
  <c r="D94" i="14"/>
  <c r="D23" i="14"/>
  <c r="D35" i="14"/>
  <c r="D47" i="14"/>
  <c r="D59" i="14"/>
  <c r="D71" i="14"/>
  <c r="D83" i="14"/>
  <c r="D95" i="14"/>
  <c r="D24" i="14"/>
  <c r="D36" i="14"/>
  <c r="D48" i="14"/>
  <c r="D60" i="14"/>
  <c r="D72" i="14"/>
  <c r="D84" i="14"/>
  <c r="D96" i="14"/>
  <c r="D25" i="14"/>
  <c r="D37" i="14"/>
  <c r="D49" i="14"/>
  <c r="D61" i="14"/>
  <c r="D73" i="14"/>
  <c r="D85" i="14"/>
  <c r="D97" i="14"/>
  <c r="U4" i="6"/>
  <c r="C28" i="13" a="1"/>
  <c r="C28" i="13" s="1"/>
  <c r="C29" i="13" a="1"/>
  <c r="C29" i="13" s="1"/>
  <c r="C13" i="8" l="1"/>
  <c r="C52" i="8"/>
  <c r="C35" i="8"/>
  <c r="C27" i="14"/>
  <c r="C65" i="14"/>
  <c r="C53" i="14"/>
  <c r="C46" i="14"/>
  <c r="C15" i="14"/>
  <c r="C69" i="14"/>
  <c r="C12" i="8"/>
  <c r="C70" i="8"/>
  <c r="C63" i="8"/>
  <c r="C47" i="14"/>
  <c r="C97" i="14"/>
  <c r="C43" i="8"/>
  <c r="C81" i="8"/>
  <c r="C80" i="14"/>
  <c r="C34" i="14"/>
  <c r="C74" i="8"/>
  <c r="C84" i="14"/>
  <c r="C30" i="8"/>
  <c r="C68" i="8"/>
  <c r="C43" i="14"/>
  <c r="C72" i="8"/>
  <c r="C71" i="14"/>
  <c r="C17" i="8"/>
  <c r="C48" i="8"/>
  <c r="C82" i="14"/>
  <c r="C40" i="8"/>
  <c r="C90" i="8"/>
  <c r="C41" i="14"/>
  <c r="C23" i="8"/>
  <c r="C39" i="8"/>
  <c r="C33" i="14"/>
  <c r="C27" i="8"/>
  <c r="C65" i="8"/>
  <c r="C28" i="14"/>
  <c r="C66" i="14"/>
  <c r="C95" i="8"/>
  <c r="C14" i="8"/>
  <c r="C64" i="8"/>
  <c r="C71" i="8"/>
  <c r="C88" i="14"/>
  <c r="C46" i="8"/>
  <c r="C22" i="14"/>
  <c r="C56" i="14"/>
  <c r="C62" i="8"/>
  <c r="C25" i="14"/>
  <c r="C75" i="14"/>
  <c r="C56" i="8"/>
  <c r="C31" i="14"/>
  <c r="C49" i="8"/>
  <c r="C24" i="14"/>
  <c r="C87" i="8"/>
  <c r="C35" i="14"/>
  <c r="C69" i="8"/>
  <c r="C45" i="14"/>
  <c r="C79" i="14"/>
  <c r="C97" i="8"/>
  <c r="C72" i="14"/>
  <c r="C18" i="8"/>
  <c r="C16" i="14"/>
  <c r="C54" i="14"/>
  <c r="C60" i="8"/>
  <c r="C59" i="14"/>
  <c r="C94" i="8"/>
  <c r="C30" i="14"/>
  <c r="C78" i="8"/>
  <c r="C29" i="14"/>
  <c r="C68" i="14"/>
  <c r="C22" i="8"/>
  <c r="C21" i="14"/>
  <c r="C15" i="8"/>
  <c r="C53" i="8"/>
  <c r="C63" i="14"/>
  <c r="C14" i="14"/>
  <c r="C83" i="8"/>
  <c r="C94" i="14"/>
  <c r="C25" i="8"/>
  <c r="C38" i="14"/>
  <c r="C93" i="14"/>
  <c r="C28" i="8"/>
  <c r="C77" i="14"/>
  <c r="C59" i="8"/>
  <c r="C81" i="14"/>
  <c r="C75" i="8"/>
  <c r="C26" i="14"/>
  <c r="C76" i="14"/>
  <c r="C91" i="14"/>
  <c r="C45" i="8"/>
  <c r="C44" i="14"/>
  <c r="C50" i="8"/>
  <c r="C100" i="8"/>
  <c r="C98" i="14"/>
  <c r="C44" i="8"/>
  <c r="C19" i="14"/>
  <c r="C37" i="8"/>
  <c r="C85" i="14"/>
  <c r="C36" i="8"/>
  <c r="C82" i="8"/>
  <c r="C23" i="14"/>
  <c r="C73" i="14"/>
  <c r="C19" i="8"/>
  <c r="C34" i="8"/>
  <c r="C92" i="8"/>
  <c r="C67" i="14"/>
  <c r="C85" i="8"/>
  <c r="C60" i="14"/>
  <c r="C41" i="8"/>
  <c r="C91" i="8"/>
  <c r="C42" i="14"/>
  <c r="C31" i="8"/>
  <c r="C70" i="14"/>
  <c r="C20" i="8"/>
  <c r="C24" i="8"/>
  <c r="C67" i="8"/>
  <c r="C18" i="14"/>
  <c r="C47" i="8"/>
  <c r="C58" i="14"/>
  <c r="C16" i="8"/>
  <c r="C66" i="8"/>
  <c r="C57" i="8"/>
  <c r="C52" i="14"/>
  <c r="C90" i="14"/>
  <c r="C96" i="8"/>
  <c r="C95" i="14"/>
  <c r="C88" i="8"/>
  <c r="C51" i="14"/>
  <c r="C89" i="14"/>
  <c r="C54" i="8"/>
  <c r="C17" i="14"/>
  <c r="C99" i="14"/>
  <c r="C33" i="8"/>
  <c r="C32" i="14"/>
  <c r="C38" i="8"/>
  <c r="C48" i="14"/>
  <c r="C86" i="14"/>
  <c r="C32" i="8"/>
  <c r="C62" i="14"/>
  <c r="C55" i="8"/>
  <c r="C93" i="8"/>
  <c r="C92" i="14"/>
  <c r="C98" i="8"/>
  <c r="C61" i="14"/>
  <c r="C64" i="14"/>
  <c r="C42" i="8"/>
  <c r="C80" i="8"/>
  <c r="C55" i="14"/>
  <c r="C73" i="8"/>
  <c r="C83" i="14"/>
  <c r="C29" i="8"/>
  <c r="C79" i="8"/>
  <c r="C96" i="14"/>
  <c r="C51" i="8"/>
  <c r="C89" i="8"/>
  <c r="C77" i="8"/>
  <c r="C40" i="14"/>
  <c r="C78" i="14"/>
  <c r="C84" i="8"/>
  <c r="C26" i="8"/>
  <c r="C76" i="8"/>
  <c r="C39" i="14"/>
  <c r="C99" i="8"/>
  <c r="C50" i="14"/>
  <c r="C100" i="14"/>
  <c r="C58" i="8"/>
  <c r="C57" i="14"/>
  <c r="C86" i="8"/>
  <c r="C49" i="14"/>
  <c r="C37" i="14"/>
  <c r="C87" i="14"/>
  <c r="C21" i="8"/>
  <c r="C20" i="14"/>
  <c r="C61" i="8"/>
  <c r="C36" i="14"/>
  <c r="C74" i="14"/>
  <c r="D6" i="12" l="1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3" i="8"/>
  <c r="D14" i="8"/>
  <c r="D15" i="8"/>
  <c r="D12" i="8"/>
  <c r="G101" i="14"/>
  <c r="K22" i="13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5" i="14"/>
  <c r="B66" i="14"/>
  <c r="B67" i="14"/>
  <c r="B68" i="14"/>
  <c r="B69" i="14"/>
  <c r="B70" i="14"/>
  <c r="B71" i="14"/>
  <c r="B72" i="14"/>
  <c r="B73" i="14"/>
  <c r="B74" i="14"/>
  <c r="B75" i="14"/>
  <c r="B76" i="14"/>
  <c r="B77" i="14"/>
  <c r="B78" i="14"/>
  <c r="B79" i="14"/>
  <c r="B80" i="14"/>
  <c r="B81" i="14"/>
  <c r="B82" i="14"/>
  <c r="B83" i="14"/>
  <c r="B84" i="14"/>
  <c r="B85" i="14"/>
  <c r="B86" i="14"/>
  <c r="B87" i="14"/>
  <c r="B88" i="14"/>
  <c r="B89" i="14"/>
  <c r="B90" i="14"/>
  <c r="B91" i="14"/>
  <c r="B92" i="14"/>
  <c r="B93" i="14"/>
  <c r="B94" i="14"/>
  <c r="B95" i="14"/>
  <c r="B96" i="14"/>
  <c r="B97" i="14"/>
  <c r="B98" i="14"/>
  <c r="B99" i="14"/>
  <c r="B100" i="14"/>
  <c r="B14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F66" i="14"/>
  <c r="F67" i="14"/>
  <c r="F68" i="14"/>
  <c r="F69" i="14"/>
  <c r="F70" i="14"/>
  <c r="F71" i="14"/>
  <c r="F72" i="14"/>
  <c r="F73" i="14"/>
  <c r="F74" i="14"/>
  <c r="F75" i="14"/>
  <c r="F76" i="14"/>
  <c r="F77" i="14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94" i="14"/>
  <c r="F95" i="14"/>
  <c r="F96" i="14"/>
  <c r="F97" i="14"/>
  <c r="F98" i="14"/>
  <c r="F99" i="14"/>
  <c r="F100" i="14"/>
  <c r="F101" i="14" l="1"/>
  <c r="D101" i="8" l="1"/>
  <c r="E101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2" i="8"/>
  <c r="K18" i="7" l="1"/>
  <c r="U4" i="4" l="1"/>
  <c r="T4" i="6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<sst xmlns="http://schemas.openxmlformats.org/spreadsheetml/2006/main" count="507" uniqueCount="339">
  <si>
    <t xml:space="preserve">Дата запису </t>
  </si>
  <si>
    <t>Найменування війскового майна, індекс, номер креслення</t>
  </si>
  <si>
    <t>Номер документа</t>
  </si>
  <si>
    <t>Найменування документа</t>
  </si>
  <si>
    <t>Дата документа</t>
  </si>
  <si>
    <t>Постачальник (одержувач)</t>
  </si>
  <si>
    <t>Вибуло</t>
  </si>
  <si>
    <t>Одиниця виміру</t>
  </si>
  <si>
    <t>Підрозділ, військова частина, з'єднання</t>
  </si>
  <si>
    <t>шт.</t>
  </si>
  <si>
    <t>Надійшло</t>
  </si>
  <si>
    <t>Накладна</t>
  </si>
  <si>
    <t>Наряд</t>
  </si>
  <si>
    <t>Ціна за одиницю</t>
  </si>
  <si>
    <t>Акт списання</t>
  </si>
  <si>
    <t>Отримання</t>
  </si>
  <si>
    <t>Переміщення</t>
  </si>
  <si>
    <t>Списання</t>
  </si>
  <si>
    <t>Категорія майна</t>
  </si>
  <si>
    <t>Категорія_майна</t>
  </si>
  <si>
    <t>Статус_руху_майна</t>
  </si>
  <si>
    <t>Примітка</t>
  </si>
  <si>
    <t>Статус</t>
  </si>
  <si>
    <t>10 - Отримання майна</t>
  </si>
  <si>
    <t>Термін дії</t>
  </si>
  <si>
    <t>40 - Переміщення із підрозділа в підрозділ</t>
  </si>
  <si>
    <t>20 - Переміщення зі складу в підрозділ</t>
  </si>
  <si>
    <t>30 - Переміщення з підрозділа на склад</t>
  </si>
  <si>
    <t>50 - Списання зі складу</t>
  </si>
  <si>
    <t>60 - Списання з підрозділу</t>
  </si>
  <si>
    <t>Майно</t>
  </si>
  <si>
    <t>На балансі</t>
  </si>
  <si>
    <t>Списано</t>
  </si>
  <si>
    <t>Рядок у БАЗІ для редагування</t>
  </si>
  <si>
    <t>Рядок</t>
  </si>
  <si>
    <t>Скільки днів до завершення терміну дії</t>
  </si>
  <si>
    <t>Статус - інформація про статуси майна</t>
  </si>
  <si>
    <t xml:space="preserve"> </t>
  </si>
  <si>
    <t>Яке майно вивести</t>
  </si>
  <si>
    <t>Акт приймання-передачі</t>
  </si>
  <si>
    <t>Акт інсталяції</t>
  </si>
  <si>
    <t>Дата запису</t>
  </si>
  <si>
    <t>Головне управління справами МОУ</t>
  </si>
  <si>
    <t>Додаток 23</t>
  </si>
  <si>
    <t xml:space="preserve"> (найменування юридичної особи)</t>
  </si>
  <si>
    <t>до Інструкції з обліку військового майна</t>
  </si>
  <si>
    <t>Код згідно з ЄДРПОУ</t>
  </si>
  <si>
    <t>у Збройних Силах України</t>
  </si>
  <si>
    <t>(пункт 24 розділу ІV)</t>
  </si>
  <si>
    <t>ЗАТВЕРДЖУЮ</t>
  </si>
  <si>
    <t xml:space="preserve">     </t>
  </si>
  <si>
    <t>Акт приймання-передачі основних засобів</t>
  </si>
  <si>
    <t>Дата
реєстрації документа</t>
  </si>
  <si>
    <t>Місце
складання</t>
  </si>
  <si>
    <t>Номер
документа</t>
  </si>
  <si>
    <t>Дата 
початку приймання-передачі</t>
  </si>
  <si>
    <t>Дата 
закінчення приймання-передачі</t>
  </si>
  <si>
    <t>Найменування юридичної особи (прізвище, ім’я, по батькові (за наявності) фізичної особи), що передає основні засоби</t>
  </si>
  <si>
    <t>Найменування юридичної особи (прізвище, ім’я, по батькові (за наявності) фізичної особи), що приймає основні засоби</t>
  </si>
  <si>
    <t>Служба 
забезпечення</t>
  </si>
  <si>
    <t>№
з/п</t>
  </si>
  <si>
    <t xml:space="preserve">Назва
військового майна 
</t>
  </si>
  <si>
    <t>Код
номенклатури</t>
  </si>
  <si>
    <t xml:space="preserve">Номер партії </t>
  </si>
  <si>
    <t>Первісна (переоцінена)
вартість</t>
  </si>
  <si>
    <t>Відправлено
(вимагається)</t>
  </si>
  <si>
    <t>Прийнято
(відпущено)</t>
  </si>
  <si>
    <t>Сума</t>
  </si>
  <si>
    <t>Знос</t>
  </si>
  <si>
    <t>Рік випуску
(побудови)</t>
  </si>
  <si>
    <t>Заводський номер</t>
  </si>
  <si>
    <t>Номер 
паспорта</t>
  </si>
  <si>
    <t>Кількість</t>
  </si>
  <si>
    <t>Категорія</t>
  </si>
  <si>
    <t>За
одиницю</t>
  </si>
  <si>
    <t>Всього</t>
  </si>
  <si>
    <t xml:space="preserve">      Всього</t>
  </si>
  <si>
    <t xml:space="preserve">На підставі </t>
  </si>
  <si>
    <t>акту приймання-передачі основних засобів №       від</t>
  </si>
  <si>
    <t>проведено огляд військового майна</t>
  </si>
  <si>
    <t xml:space="preserve">                                                    </t>
  </si>
  <si>
    <t xml:space="preserve"> (назва, дата та номер документа, на підставі якого здійснюється передача (приймання)</t>
  </si>
  <si>
    <t xml:space="preserve"> (підкреслити необхідне)</t>
  </si>
  <si>
    <r>
      <t xml:space="preserve">Військове майно визначеним вимогам </t>
    </r>
    <r>
      <rPr>
        <u/>
        <sz val="12"/>
        <color theme="1"/>
        <rFont val="Times New Roman"/>
        <family val="1"/>
        <charset val="204"/>
      </rPr>
      <t>відповідає</t>
    </r>
    <r>
      <rPr>
        <sz val="12"/>
        <color theme="1"/>
        <rFont val="Times New Roman"/>
        <family val="1"/>
        <charset val="204"/>
      </rPr>
      <t xml:space="preserve">/не відповідає: </t>
    </r>
  </si>
  <si>
    <t xml:space="preserve">(підкреслити необхідне) </t>
  </si>
  <si>
    <t xml:space="preserve"> (вказати, що саме не відповідає) </t>
  </si>
  <si>
    <r>
      <t xml:space="preserve">Висновок: </t>
    </r>
    <r>
      <rPr>
        <u/>
        <sz val="12"/>
        <color theme="1"/>
        <rFont val="Times New Roman"/>
        <family val="1"/>
        <charset val="204"/>
      </rPr>
      <t>майно придатне до використання за прямим призначенням</t>
    </r>
  </si>
  <si>
    <t xml:space="preserve">Перелік документації, що додається </t>
  </si>
  <si>
    <t>акт приймання-передачі основних засобів №       від</t>
  </si>
  <si>
    <t>п-к</t>
  </si>
  <si>
    <t>(посада)</t>
  </si>
  <si>
    <t xml:space="preserve"> (підпис)</t>
  </si>
  <si>
    <t xml:space="preserve"> (власне ім’я та прізвище)</t>
  </si>
  <si>
    <r>
      <t xml:space="preserve">Матеріально відповідальна особа, яка </t>
    </r>
    <r>
      <rPr>
        <u/>
        <sz val="12"/>
        <color theme="1"/>
        <rFont val="Times New Roman"/>
        <family val="1"/>
        <charset val="204"/>
      </rPr>
      <t>видає</t>
    </r>
    <r>
      <rPr>
        <sz val="12"/>
        <color theme="1"/>
        <rFont val="Times New Roman"/>
        <family val="1"/>
        <charset val="204"/>
      </rPr>
      <t>/приймає (необхідне підкреслити) на відповідальне зберігання військове майно, 
вказане у цьому акті:</t>
    </r>
  </si>
  <si>
    <t xml:space="preserve">(посада) </t>
  </si>
  <si>
    <t xml:space="preserve"> (підпис) </t>
  </si>
  <si>
    <r>
      <t xml:space="preserve">Військове майно </t>
    </r>
    <r>
      <rPr>
        <u/>
        <sz val="12"/>
        <color theme="1"/>
        <rFont val="Times New Roman"/>
        <family val="1"/>
        <charset val="204"/>
      </rPr>
      <t>прийняв</t>
    </r>
    <r>
      <rPr>
        <sz val="12"/>
        <color theme="1"/>
        <rFont val="Times New Roman"/>
        <family val="1"/>
        <charset val="204"/>
      </rPr>
      <t>/здав:</t>
    </r>
  </si>
  <si>
    <r>
      <t xml:space="preserve">           </t>
    </r>
    <r>
      <rPr>
        <vertAlign val="superscript"/>
        <sz val="12"/>
        <color theme="1"/>
        <rFont val="Times New Roman"/>
        <family val="1"/>
        <charset val="204"/>
      </rPr>
      <t xml:space="preserve">  (підкреслити необхідне)</t>
    </r>
  </si>
  <si>
    <t>Склад</t>
  </si>
  <si>
    <t>(підпис)</t>
  </si>
  <si>
    <t>(власне ім’я та прізвище)</t>
  </si>
  <si>
    <t xml:space="preserve">Відмітка фінансово-економічного органу про відображення   у  регістрах бухгалтерського обліку:    </t>
  </si>
  <si>
    <t>Назва облікового регістру</t>
  </si>
  <si>
    <t>За дебетом рахунку
(субрахунку, код аналітичного обліку)</t>
  </si>
  <si>
    <t>За кредітом рахунку 
(субрахунку, код аналітичного обліку)</t>
  </si>
  <si>
    <t xml:space="preserve">Особа, яка відобразила господарську операцію в бухгалтерському обліку        </t>
  </si>
  <si>
    <t>ст.с-т</t>
  </si>
  <si>
    <t xml:space="preserve">                       </t>
  </si>
  <si>
    <t xml:space="preserve"> (підпис)  </t>
  </si>
  <si>
    <t>(посада, власне ім’я та прізвище)</t>
  </si>
  <si>
    <t xml:space="preserve">«___» ________________ 20___ року </t>
  </si>
  <si>
    <t xml:space="preserve">Начальник фінансово-економічного управління </t>
  </si>
  <si>
    <t>Головного управління справами Міністерства оборони України</t>
  </si>
  <si>
    <t xml:space="preserve">п-к </t>
  </si>
  <si>
    <t>&amp;kodms</t>
  </si>
  <si>
    <t>D:\temp_akt</t>
  </si>
  <si>
    <t>&amp;koddata</t>
  </si>
  <si>
    <t>&amp;kodkto</t>
  </si>
  <si>
    <t>&amp;kodkomu</t>
  </si>
  <si>
    <t>&amp;kodslu</t>
  </si>
  <si>
    <t>&amp;koddatafull</t>
  </si>
  <si>
    <t>Створеня Акту приймання-передачі основних засобів</t>
  </si>
  <si>
    <t>&amp;kodname</t>
  </si>
  <si>
    <t>&amp;kodprice</t>
  </si>
  <si>
    <t>&amp;kodquantity</t>
  </si>
  <si>
    <t>&amp;kodcategory</t>
  </si>
  <si>
    <t>&amp;kodnumber</t>
  </si>
  <si>
    <t>&amp;kodstr</t>
  </si>
  <si>
    <r>
      <t>Місцезнаходження військового майна у момент передачі (</t>
    </r>
    <r>
      <rPr>
        <u/>
        <sz val="12"/>
        <color theme="1"/>
        <rFont val="Times New Roman"/>
        <family val="1"/>
        <charset val="204"/>
      </rPr>
      <t>прийняття</t>
    </r>
    <r>
      <rPr>
        <sz val="12"/>
        <color theme="1"/>
        <rFont val="Times New Roman"/>
        <family val="1"/>
        <charset val="204"/>
      </rPr>
      <t>):</t>
    </r>
  </si>
  <si>
    <t>&amp;kodplace</t>
  </si>
  <si>
    <t>Місце складання (&amp;kodms)</t>
  </si>
  <si>
    <t>Найменування юридичної особи (прізвище, ім’я, по батькові (за наявності) фізичної особи), що передає основні засоби (&amp;kodkto)</t>
  </si>
  <si>
    <t>Найменування юридичної особи (прізвище, ім’я, по батькові (за наявності) фізичної особи), що приймає основні засоби (&amp;kodkomu)</t>
  </si>
  <si>
    <t>Служба забезпечення (&amp;kodslu)</t>
  </si>
  <si>
    <t>Місцезнаходження військового майна у момент передачі (прийняття) (&amp;kodplace)</t>
  </si>
  <si>
    <t>Найменування війскового майна, індекс, номер креслення (&amp;kodname)</t>
  </si>
  <si>
    <t>Кількість (&amp;kodquantity)</t>
  </si>
  <si>
    <t>Категорія (&amp;kodcategory)</t>
  </si>
  <si>
    <t>Заводський номер (&amp;kodnumber)</t>
  </si>
  <si>
    <t>&amp;kodsum</t>
  </si>
  <si>
    <t>&amp;kodall</t>
  </si>
  <si>
    <t>Додаток 32</t>
  </si>
  <si>
    <t>до Інструкції з обліку військового майна у</t>
  </si>
  <si>
    <t>Збройних Силах України (пункт 37 розділу IV)</t>
  </si>
  <si>
    <t>Аркуш 1</t>
  </si>
  <si>
    <t>обліку військового майна (категорійного)</t>
  </si>
  <si>
    <t>Документ</t>
  </si>
  <si>
    <t>Постачальник</t>
  </si>
  <si>
    <t>Одержувач</t>
  </si>
  <si>
    <t>дата</t>
  </si>
  <si>
    <t>усього</t>
  </si>
  <si>
    <t>з них за категоріями</t>
  </si>
  <si>
    <t>Реєстраційний номер</t>
  </si>
  <si>
    <t>Номер аркуша</t>
  </si>
  <si>
    <t>Номер партії</t>
  </si>
  <si>
    <t>Служба забезпечення органу військового управління</t>
  </si>
  <si>
    <t>Нормативний запас</t>
  </si>
  <si>
    <t>максимальний</t>
  </si>
  <si>
    <t>мінімальний</t>
  </si>
  <si>
    <t>Найменування військового майна (індекс, 
номер креслення)</t>
  </si>
  <si>
    <t xml:space="preserve">Військова 
частина </t>
  </si>
  <si>
    <t>.                                              (посада, військове звання, підпис, прізвище, ініціали)</t>
  </si>
  <si>
    <t>М.П.</t>
  </si>
  <si>
    <t>Найменування</t>
  </si>
  <si>
    <t>Номер</t>
  </si>
  <si>
    <t>Надійшло 
(кількість/ціна за одиницю)</t>
  </si>
  <si>
    <t>Вибуло 
(кількість/ціна за одиницю)</t>
  </si>
  <si>
    <t>Залишок 
(кількість/ціна за одиницю)</t>
  </si>
  <si>
    <t>Центр 
забезпечення</t>
  </si>
  <si>
    <t>Код 
номенклатури</t>
  </si>
  <si>
    <t>Для обліку озброєння, військової техніки та іншого категорійного військового майна</t>
  </si>
  <si>
    <t>прид.</t>
  </si>
  <si>
    <r>
      <t>Сховище №________    Полиця №___________     Ціна за одиницю  _</t>
    </r>
    <r>
      <rPr>
        <u/>
        <sz val="18"/>
        <color theme="1"/>
        <rFont val="Times New Roman"/>
        <family val="1"/>
        <charset val="204"/>
      </rPr>
      <t>&amp;kodprice</t>
    </r>
    <r>
      <rPr>
        <sz val="18"/>
        <color theme="1"/>
        <rFont val="Times New Roman"/>
        <family val="1"/>
        <charset val="204"/>
      </rPr>
      <t>_        Розпочато "___" ___________ 20__ року</t>
    </r>
  </si>
  <si>
    <r>
      <t>КАРТКА № _</t>
    </r>
    <r>
      <rPr>
        <u/>
        <sz val="20"/>
        <color theme="1"/>
        <rFont val="Times New Roman"/>
        <family val="1"/>
        <charset val="204"/>
      </rPr>
      <t>&amp;kodkarta</t>
    </r>
    <r>
      <rPr>
        <sz val="20"/>
        <color theme="1"/>
        <rFont val="Times New Roman"/>
        <family val="1"/>
        <charset val="204"/>
      </rPr>
      <t>__</t>
    </r>
  </si>
  <si>
    <t>Стелаж №_________    Контейнер №________     Вміст дорогоцінних металів____    Закінчено "___" ____________ 20__ року</t>
  </si>
  <si>
    <t>&amp;kodkuda</t>
  </si>
  <si>
    <t>&amp;col</t>
  </si>
  <si>
    <t>СТВОРЕНЯ КАРТОК</t>
  </si>
  <si>
    <t>КАРТА № (&amp;kodkarta)</t>
  </si>
  <si>
    <t>Найменування військового майна (індекс, номер креслення) (&amp;kodname)</t>
  </si>
  <si>
    <t>Постачальник (&amp;kodkto)</t>
  </si>
  <si>
    <t>Одержувач (&amp;kodkuda)</t>
  </si>
  <si>
    <t>Кількість майна (&amp;col)</t>
  </si>
  <si>
    <t xml:space="preserve"> * Поля цієї форми не обов'язкові для заповнення</t>
  </si>
  <si>
    <t>Дата (&amp;koddata) (прописом - &amp;koddatafull)</t>
  </si>
  <si>
    <t>&amp;kodvim</t>
  </si>
  <si>
    <t>Одиниця виміру (&amp;kodvim)</t>
  </si>
  <si>
    <t>Дата (&amp;koddata)(прописом - &amp;koddatafull)</t>
  </si>
  <si>
    <t>"___" ___________ 20__ року</t>
  </si>
  <si>
    <t>Назва файлу, якщо не вказано, буде поточна дата.</t>
  </si>
  <si>
    <t>Начальник складу</t>
  </si>
  <si>
    <t>Шляхи де створювати архіви цієї бази.
Необмежена кількість.</t>
  </si>
  <si>
    <t>unique_id</t>
  </si>
  <si>
    <t>Унікальний id</t>
  </si>
  <si>
    <t>Метод синхронізації</t>
  </si>
  <si>
    <t>Ціна</t>
  </si>
  <si>
    <t>Додаток 25</t>
  </si>
  <si>
    <t>(місце складання)</t>
  </si>
  <si>
    <t xml:space="preserve">                            </t>
  </si>
  <si>
    <t xml:space="preserve">  (дата складання)</t>
  </si>
  <si>
    <t xml:space="preserve">Дата операції:  </t>
  </si>
  <si>
    <t>Вид операції: забезпечення</t>
  </si>
  <si>
    <t>Підстава (мета):  заявка</t>
  </si>
  <si>
    <t xml:space="preserve">Передає: </t>
  </si>
  <si>
    <t xml:space="preserve">Приймає: </t>
  </si>
  <si>
    <t>№ з/п</t>
  </si>
  <si>
    <t xml:space="preserve">Назва військового майна або однорідна група (вид) </t>
  </si>
  <si>
    <t>Код номенклатури</t>
  </si>
  <si>
    <t>Категорія (сорт)</t>
  </si>
  <si>
    <t>Вартість за одиницю</t>
  </si>
  <si>
    <t>відправлено (вимагається)</t>
  </si>
  <si>
    <t>прийнято (відпущено)</t>
  </si>
  <si>
    <t xml:space="preserve">                                                                                                                                         </t>
  </si>
  <si>
    <t xml:space="preserve">  (підпис)  </t>
  </si>
  <si>
    <t>Всього передано</t>
  </si>
  <si>
    <t>одиниця,</t>
  </si>
  <si>
    <t>на суму</t>
  </si>
  <si>
    <t>Здав:</t>
  </si>
  <si>
    <t>Прийняв:</t>
  </si>
  <si>
    <t>Накладна № (&amp;kodnum)</t>
  </si>
  <si>
    <t>Дата (&amp;koddata)</t>
  </si>
  <si>
    <t>&amp;kodtrans</t>
  </si>
  <si>
    <t>&amp;kodaccepts</t>
  </si>
  <si>
    <t>Звання (&amp;kodrankout)</t>
  </si>
  <si>
    <t>П.І.Б. (&amp;kodfamilyout)</t>
  </si>
  <si>
    <t>&amp;kodfamilyout</t>
  </si>
  <si>
    <t>Звання (&amp;kodrankin)</t>
  </si>
  <si>
    <t>П.І.Б. (&amp;kodfamilyin)</t>
  </si>
  <si>
    <t>&amp;kodfamilyin</t>
  </si>
  <si>
    <t>Приймає підрозділ (&amp;kodaccepts)</t>
  </si>
  <si>
    <t>Передає підрозділ (&amp;kodtrans)</t>
  </si>
  <si>
    <t>Створення накладних</t>
  </si>
  <si>
    <t>Назва військового майна або однорідна група (вид)
(&amp;kodname)</t>
  </si>
  <si>
    <t>Одиниця виміру
(&amp;kodvim)</t>
  </si>
  <si>
    <t>Категорія (сорт)
(&amp;kodcategory)</t>
  </si>
  <si>
    <t>Вартість за одиницю
(&amp;kodprice)</t>
  </si>
  <si>
    <t>Кількість
(&amp;kodquantity)</t>
  </si>
  <si>
    <t>№
(&amp;kodstr)</t>
  </si>
  <si>
    <t xml:space="preserve">&amp;kodtrans </t>
  </si>
  <si>
    <t>&amp;kodrankout</t>
  </si>
  <si>
    <t xml:space="preserve">&amp;kodaccepts </t>
  </si>
  <si>
    <t>&amp;kodrankin</t>
  </si>
  <si>
    <t>Накладна (вимога) №</t>
  </si>
  <si>
    <t>KTX</t>
  </si>
  <si>
    <t>&amp;kodnum</t>
  </si>
  <si>
    <t>Шлях для створення НАКЛАДНИХ.
Якщо не вказано створює у поточній папці</t>
  </si>
  <si>
    <t>Ціна за одиницю (&amp;kodprice)
* Додасться автоматично</t>
  </si>
  <si>
    <t>Первісна (переоцінена) вартість (&amp;kodprice)
* Додасться автоматично</t>
  </si>
  <si>
    <t xml:space="preserve">  Інструкція із синхронізації на аркуші - Help</t>
  </si>
  <si>
    <t>1 - Завантажувати лише нові записи
2 - Тільки оновлювати старі записи
3 - Завантажувати нові та оновлювати старі записи</t>
  </si>
  <si>
    <t>Шлях для створення АКТІВ.</t>
  </si>
  <si>
    <t>Акт 00005</t>
  </si>
  <si>
    <t>Шлях для створення КАРТОК.</t>
  </si>
  <si>
    <t>Картка 0000055</t>
  </si>
  <si>
    <t>Авто_майно</t>
  </si>
  <si>
    <t>Категорії</t>
  </si>
  <si>
    <t>№</t>
  </si>
  <si>
    <t>Author_unique_id</t>
  </si>
  <si>
    <t>Назва документа</t>
  </si>
  <si>
    <t>Шляхи до файлів</t>
  </si>
  <si>
    <t>ЧЕКАЄМО</t>
  </si>
  <si>
    <t>Підстава на відкриття</t>
  </si>
  <si>
    <t>Найменування ОВУ</t>
  </si>
  <si>
    <t>Структура</t>
  </si>
  <si>
    <t>Відповідальний за облік в ОВУ, телефонний номер</t>
  </si>
  <si>
    <t>Відповідальний за ключі (електронні довірчі послуги)</t>
  </si>
  <si>
    <t>Наявність книги обліку майна у підрозділі (+/-)</t>
  </si>
  <si>
    <t>останнє оновлення 13.03.26 р.</t>
  </si>
  <si>
    <t>інст.</t>
  </si>
  <si>
    <t>Так</t>
  </si>
  <si>
    <t>Заборона на синхронізацію цієї книги (якщо Ні то ніхто не зможе завантажити оновлення з цієї книги, якщо Так то всі можуть отримати зміни)</t>
  </si>
  <si>
    <t>Формат дати</t>
  </si>
  <si>
    <t>Вибуло та Списано разом</t>
  </si>
  <si>
    <t>Авто майно</t>
  </si>
  <si>
    <t>Авто_док</t>
  </si>
  <si>
    <t>70 - Розкомплектування</t>
  </si>
  <si>
    <t>Рух</t>
  </si>
  <si>
    <t>80 - Зняття з обліку</t>
  </si>
  <si>
    <t>Перенесення</t>
  </si>
  <si>
    <t>Перенесення залишків майна із книжок до бази.</t>
  </si>
  <si>
    <t>Кількість майна</t>
  </si>
  <si>
    <t>Термін дії (не обов'язково)</t>
  </si>
  <si>
    <t>Підрозділ</t>
  </si>
  <si>
    <t>Серійні номери (якщо є)</t>
  </si>
  <si>
    <t>Серійний номер</t>
  </si>
  <si>
    <t>Звідки перенесено Книга №</t>
  </si>
  <si>
    <t>Звідки перенесено Сторінка №</t>
  </si>
  <si>
    <t>к-т</t>
  </si>
  <si>
    <t>Видаткова накладна</t>
  </si>
  <si>
    <t>Підрозділи додаткові</t>
  </si>
  <si>
    <t>прим.</t>
  </si>
  <si>
    <t>послуга</t>
  </si>
  <si>
    <t>У довіднику підрозділів є підрозділ Склад. Він у списку буде відображатися як "С - Склад" Це фіксоване значення для правильної роботи програми. Для складу(С - Склад) вказуйте залишок саме на складі.
Можна додавати майно з однаковою назвою та ціною. Якщо ціна інша, то назву, майна, потрібно модифікувати.</t>
  </si>
  <si>
    <t>Шлях</t>
  </si>
  <si>
    <t>Вкажіть тут список директорій, де вам потрібно зберігати документи. 
Далі, вгорі, просто вибиратимете потрібну.</t>
  </si>
  <si>
    <t>Вкажіть тут список директорій, де вам потрібно зберігати документи. Далі, вгорі, просто вибиратимете потрібну.</t>
  </si>
  <si>
    <t>СКЛАД</t>
  </si>
  <si>
    <t>H:\Для проверок</t>
  </si>
  <si>
    <t>Без 0 залишків</t>
  </si>
  <si>
    <t>Тестовий</t>
  </si>
  <si>
    <t>Наказ 12</t>
  </si>
  <si>
    <t>Управа</t>
  </si>
  <si>
    <t>Ырвын С.М.</t>
  </si>
  <si>
    <t>АП-Тонера</t>
  </si>
  <si>
    <t>vahename</t>
  </si>
  <si>
    <t>C:\,База\Облик майна v1.9b Іванюк.xlsm</t>
  </si>
  <si>
    <t>Новий підрозділ 22 ЗСУ</t>
  </si>
  <si>
    <t>D:\АРХІВ</t>
  </si>
  <si>
    <t>vahename_1779530087523</t>
  </si>
  <si>
    <t>Тестове майно № 25 - Видалити після додавання хоч одного вашого майна!</t>
  </si>
  <si>
    <t>520-КХТ</t>
  </si>
  <si>
    <t>ТОВ "Тестова фірма"</t>
  </si>
  <si>
    <t>Видалити після додавання хоч одного вашого майна!</t>
  </si>
  <si>
    <t>Тестовий підрозділ 1 ЗСУ - Видалити після додавання хоч одного вашого підрозділу!</t>
  </si>
  <si>
    <t>ТП 1 ЗСУВПДХОВП - Тестовий підрозділ 1 ЗСУ - Видалити після додавання хоч одного вашого підрозділу!</t>
  </si>
  <si>
    <t>ДД.ММ.ГГ</t>
  </si>
  <si>
    <t>18500,25₴ (23.05.26) (100) Тестове майно № 25 - Видалити після додавання хоч одного вашого майна!</t>
  </si>
  <si>
    <t>с-нт.</t>
  </si>
  <si>
    <t>Пилипенко О.П.</t>
  </si>
  <si>
    <t>Склад 1 роти</t>
  </si>
  <si>
    <t>1 рота підрозділа</t>
  </si>
  <si>
    <t>УОЗТ</t>
  </si>
  <si>
    <t>Головна управа</t>
  </si>
  <si>
    <t>полковник                         Петро ТЕСТОВИЧ</t>
  </si>
  <si>
    <t>Сергій ТЕСТОВИЧ</t>
  </si>
  <si>
    <t>с-нт</t>
  </si>
  <si>
    <t>Начальник Управи</t>
  </si>
  <si>
    <t>Управа2</t>
  </si>
  <si>
    <t>Анатолій ТЕСТОВИЧ</t>
  </si>
  <si>
    <t>Олег ТЕСТОВИЧ</t>
  </si>
  <si>
    <t>Начальник Якогось невідомого підрозділу</t>
  </si>
  <si>
    <t>249ХХХХХ</t>
  </si>
  <si>
    <t>2ХХХХХХХ</t>
  </si>
  <si>
    <t>Склади роти</t>
  </si>
  <si>
    <t>Служба забезпечення: Наша служба забезпечення</t>
  </si>
  <si>
    <t>Начальник Наш начальник підрозділу  п-к  ___________________   Остап ТЕСТОВИЧ</t>
  </si>
  <si>
    <t>Наша служба забезпечення</t>
  </si>
  <si>
    <t>Наша в\ч</t>
  </si>
  <si>
    <t xml:space="preserve">Начальник Нашего управління м-р                                                    Руслан ТЕСТОВИЧ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</si>
</sst>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\ &quot;₴&quot;"/>
    <numFmt numFmtId="165" formatCode="#,##0.00\ _₴"/>
    <numFmt numFmtId="166" formatCode="#,##0.00&quot; грн.&quot;"/>
    <numFmt numFmtId="167" formatCode="[$-FC22]d\ mmmm\ yyyy&quot; р.&quot;;@"/>
    <numFmt numFmtId="168" formatCode="#,##0.00\ &quot;₽&quot;"/>
    <numFmt numFmtId="169" formatCode="_-* #,##0.00\ _₴_-;\-* #,##0.00\ _₴_-;_-* &quot;-&quot;??\ _₴_-;_-@_-"/>
    <numFmt numFmtId="170" formatCode="#,##0.00\ _₽"/>
    <numFmt numFmtId="171" formatCode="m/d/yyyy"/>
  </numFmts>
  <fonts count="6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 tint="4.9989318521683403E-2"/>
      <name val="Calibri"/>
      <family val="2"/>
      <scheme val="minor"/>
    </font>
    <font>
      <b/>
      <sz val="14"/>
      <color theme="1" tint="4.9989318521683403E-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1.5"/>
      <name val="Times New Roman"/>
      <family val="1"/>
      <charset val="204"/>
    </font>
    <font>
      <sz val="11"/>
      <name val="Calibri"/>
      <family val="2"/>
      <scheme val="minor"/>
    </font>
    <font>
      <sz val="11.5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3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u/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u/>
      <sz val="20"/>
      <color theme="1"/>
      <name val="Times New Roman"/>
      <family val="1"/>
      <charset val="204"/>
    </font>
    <font>
      <u/>
      <sz val="1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sz val="11"/>
      <color theme="3"/>
      <name val="Calibri"/>
      <family val="2"/>
      <charset val="204"/>
      <scheme val="minor"/>
    </font>
    <font>
      <sz val="8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2"/>
      <color theme="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b/>
      <sz val="14"/>
      <color rgb="FF000000"/>
      <name val="Calibri"/>
      <family val="2"/>
      <charset val="204"/>
    </font>
    <font>
      <b/>
      <sz val="14"/>
      <color rgb="FFFF66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6"/>
      <color rgb="FFFF6600"/>
      <name val="Calibri"/>
      <family val="2"/>
      <charset val="204"/>
    </font>
    <font>
      <sz val="14"/>
      <color rgb="FF000000"/>
      <name val="Calibri"/>
      <family val="2"/>
      <charset val="204"/>
    </font>
    <font>
      <b/>
      <sz val="11"/>
      <color rgb="FFFF6600"/>
      <name val="Calibri"/>
      <family val="2"/>
      <charset val="204"/>
    </font>
    <font>
      <sz val="11"/>
      <color rgb="FFFF6600"/>
      <name val="Calibri"/>
      <family val="2"/>
      <charset val="204"/>
    </font>
    <font>
      <sz val="10"/>
      <color rgb="FFFF66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4" fillId="0" borderId="0" applyNumberFormat="0" applyFill="0" applyBorder="0" applyAlignment="0" applyProtection="0"/>
  </cellStyleXfs>
  <cellXfs count="45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textRotation="90"/>
    </xf>
    <xf numFmtId="0" fontId="9" fillId="3" borderId="1" xfId="0" applyFont="1" applyFill="1" applyBorder="1" applyAlignment="1">
      <alignment horizontal="center" textRotation="90"/>
    </xf>
    <xf numFmtId="0" fontId="9" fillId="3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textRotation="90"/>
    </xf>
    <xf numFmtId="0" fontId="10" fillId="4" borderId="0" xfId="0" applyFont="1" applyFill="1" applyBorder="1" applyAlignment="1">
      <alignment horizontal="center" vertical="center"/>
    </xf>
    <xf numFmtId="164" fontId="10" fillId="2" borderId="2" xfId="0" applyNumberFormat="1" applyFont="1" applyFill="1" applyBorder="1" applyAlignment="1">
      <alignment horizontal="center" textRotation="90" shrinkToFit="1"/>
    </xf>
    <xf numFmtId="14" fontId="0" fillId="0" borderId="0" xfId="0" applyNumberFormat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textRotation="90"/>
    </xf>
    <xf numFmtId="0" fontId="8" fillId="4" borderId="0" xfId="0" applyFont="1" applyFill="1" applyBorder="1" applyAlignment="1">
      <alignment horizontal="center" vertical="center" wrapText="1"/>
    </xf>
    <xf numFmtId="14" fontId="0" fillId="4" borderId="0" xfId="0" applyNumberForma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textRotation="90"/>
    </xf>
    <xf numFmtId="0" fontId="10" fillId="2" borderId="2" xfId="0" applyFont="1" applyFill="1" applyBorder="1" applyAlignment="1">
      <alignment horizontal="center" textRotation="90" wrapText="1"/>
    </xf>
    <xf numFmtId="0" fontId="10" fillId="2" borderId="2" xfId="0" applyFont="1" applyFill="1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0" fillId="0" borderId="1" xfId="0" applyBorder="1"/>
    <xf numFmtId="0" fontId="9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14" fillId="0" borderId="0" xfId="0" applyFont="1" applyAlignment="1">
      <alignment wrapText="1"/>
    </xf>
    <xf numFmtId="164" fontId="0" fillId="0" borderId="0" xfId="0" applyNumberFormat="1" applyAlignment="1">
      <alignment vertical="center" shrinkToFit="1"/>
    </xf>
    <xf numFmtId="164" fontId="0" fillId="0" borderId="0" xfId="0" applyNumberFormat="1" applyAlignment="1">
      <alignment shrinkToFit="1"/>
    </xf>
    <xf numFmtId="0" fontId="10" fillId="2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 applyAlignment="1">
      <alignment horizontal="right" vertical="center"/>
    </xf>
    <xf numFmtId="0" fontId="17" fillId="0" borderId="0" xfId="0" applyFont="1"/>
    <xf numFmtId="0" fontId="19" fillId="0" borderId="0" xfId="0" applyFont="1"/>
    <xf numFmtId="0" fontId="16" fillId="0" borderId="0" xfId="0" applyFont="1" applyAlignment="1">
      <alignment wrapText="1"/>
    </xf>
    <xf numFmtId="0" fontId="14" fillId="0" borderId="0" xfId="0" applyFont="1" applyAlignment="1">
      <alignment vertical="center"/>
    </xf>
    <xf numFmtId="0" fontId="20" fillId="0" borderId="0" xfId="0" applyFont="1"/>
    <xf numFmtId="0" fontId="14" fillId="0" borderId="0" xfId="0" applyFont="1"/>
    <xf numFmtId="0" fontId="21" fillId="0" borderId="0" xfId="0" applyFont="1"/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textRotation="90" wrapText="1"/>
    </xf>
    <xf numFmtId="0" fontId="23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/>
    <xf numFmtId="2" fontId="14" fillId="0" borderId="5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2" fontId="14" fillId="0" borderId="1" xfId="0" applyNumberFormat="1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0" fontId="14" fillId="0" borderId="1" xfId="0" applyFont="1" applyBorder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0" fontId="14" fillId="0" borderId="3" xfId="0" applyFont="1" applyBorder="1"/>
    <xf numFmtId="0" fontId="18" fillId="0" borderId="0" xfId="0" applyFont="1"/>
    <xf numFmtId="0" fontId="18" fillId="0" borderId="0" xfId="0" applyFont="1" applyAlignment="1">
      <alignment vertical="top"/>
    </xf>
    <xf numFmtId="0" fontId="14" fillId="0" borderId="0" xfId="0" applyFont="1" applyAlignment="1">
      <alignment vertical="top"/>
    </xf>
    <xf numFmtId="0" fontId="28" fillId="0" borderId="3" xfId="0" applyFont="1" applyBorder="1"/>
    <xf numFmtId="0" fontId="14" fillId="0" borderId="0" xfId="0" applyFont="1" applyAlignment="1">
      <alignment horizontal="right"/>
    </xf>
    <xf numFmtId="0" fontId="14" fillId="0" borderId="3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9" fillId="0" borderId="0" xfId="0" applyFont="1"/>
    <xf numFmtId="0" fontId="30" fillId="0" borderId="0" xfId="0" applyFont="1"/>
    <xf numFmtId="0" fontId="26" fillId="0" borderId="0" xfId="0" applyFont="1" applyAlignment="1">
      <alignment horizontal="right"/>
    </xf>
    <xf numFmtId="0" fontId="26" fillId="0" borderId="3" xfId="0" applyFont="1" applyBorder="1"/>
    <xf numFmtId="0" fontId="26" fillId="0" borderId="0" xfId="0" applyFont="1"/>
    <xf numFmtId="0" fontId="20" fillId="0" borderId="0" xfId="0" applyFont="1" applyAlignment="1">
      <alignment horizontal="center"/>
    </xf>
    <xf numFmtId="0" fontId="28" fillId="0" borderId="3" xfId="0" applyFont="1" applyBorder="1" applyAlignment="1">
      <alignment vertical="top"/>
    </xf>
    <xf numFmtId="0" fontId="31" fillId="0" borderId="3" xfId="0" applyFont="1" applyBorder="1" applyAlignment="1">
      <alignment vertical="top"/>
    </xf>
    <xf numFmtId="0" fontId="14" fillId="0" borderId="0" xfId="0" applyFont="1" applyAlignment="1">
      <alignment horizontal="right" vertical="top"/>
    </xf>
    <xf numFmtId="0" fontId="28" fillId="0" borderId="0" xfId="0" applyFont="1" applyAlignment="1">
      <alignment vertical="top"/>
    </xf>
    <xf numFmtId="0" fontId="14" fillId="0" borderId="3" xfId="0" applyFont="1" applyBorder="1" applyAlignment="1">
      <alignment horizontal="left" vertical="center"/>
    </xf>
    <xf numFmtId="0" fontId="0" fillId="0" borderId="3" xfId="0" applyBorder="1"/>
    <xf numFmtId="0" fontId="14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5" fontId="0" fillId="0" borderId="0" xfId="0" applyNumberFormat="1" applyProtection="1">
      <protection locked="0"/>
    </xf>
    <xf numFmtId="0" fontId="0" fillId="5" borderId="1" xfId="0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left" vertical="center" wrapText="1"/>
    </xf>
    <xf numFmtId="165" fontId="10" fillId="2" borderId="1" xfId="0" applyNumberFormat="1" applyFont="1" applyFill="1" applyBorder="1" applyAlignment="1" applyProtection="1">
      <alignment horizontal="center" vertical="center" wrapText="1"/>
    </xf>
    <xf numFmtId="3" fontId="0" fillId="0" borderId="1" xfId="0" applyNumberFormat="1" applyBorder="1" applyAlignment="1" applyProtection="1">
      <alignment horizontal="center" vertical="center"/>
      <protection locked="0"/>
    </xf>
    <xf numFmtId="165" fontId="14" fillId="0" borderId="5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165" fontId="0" fillId="5" borderId="1" xfId="0" applyNumberFormat="1" applyFill="1" applyBorder="1" applyAlignment="1" applyProtection="1">
      <alignment horizontal="center" vertical="center"/>
    </xf>
    <xf numFmtId="3" fontId="0" fillId="5" borderId="1" xfId="0" applyNumberFormat="1" applyFill="1" applyBorder="1" applyAlignment="1" applyProtection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35" fillId="0" borderId="0" xfId="0" applyFont="1"/>
    <xf numFmtId="0" fontId="14" fillId="0" borderId="1" xfId="0" applyFont="1" applyBorder="1" applyAlignment="1">
      <alignment horizontal="center" vertical="center" wrapText="1"/>
    </xf>
    <xf numFmtId="0" fontId="22" fillId="0" borderId="0" xfId="0" applyFont="1"/>
    <xf numFmtId="0" fontId="33" fillId="0" borderId="1" xfId="0" applyFont="1" applyBorder="1" applyAlignment="1">
      <alignment vertical="center"/>
    </xf>
    <xf numFmtId="0" fontId="37" fillId="0" borderId="0" xfId="0" applyFont="1"/>
    <xf numFmtId="0" fontId="39" fillId="0" borderId="0" xfId="0" applyFont="1"/>
    <xf numFmtId="0" fontId="39" fillId="0" borderId="0" xfId="0" applyFont="1" applyAlignment="1">
      <alignment horizontal="center"/>
    </xf>
    <xf numFmtId="0" fontId="41" fillId="0" borderId="0" xfId="0" applyFont="1"/>
    <xf numFmtId="0" fontId="42" fillId="0" borderId="0" xfId="0" applyFont="1"/>
    <xf numFmtId="14" fontId="0" fillId="0" borderId="1" xfId="0" applyNumberFormat="1" applyBorder="1" applyAlignment="1" applyProtection="1">
      <alignment horizontal="left" vertical="center" wrapText="1"/>
      <protection locked="0"/>
    </xf>
    <xf numFmtId="0" fontId="2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Protection="1"/>
    <xf numFmtId="0" fontId="0" fillId="0" borderId="1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48" fillId="0" borderId="0" xfId="0" applyFont="1" applyAlignment="1">
      <alignment horizontal="center"/>
    </xf>
    <xf numFmtId="0" fontId="16" fillId="0" borderId="3" xfId="0" applyFont="1" applyBorder="1"/>
    <xf numFmtId="0" fontId="47" fillId="0" borderId="0" xfId="0" applyFont="1" applyAlignment="1">
      <alignment vertical="top"/>
    </xf>
    <xf numFmtId="14" fontId="16" fillId="0" borderId="0" xfId="0" applyNumberFormat="1" applyFont="1"/>
    <xf numFmtId="0" fontId="14" fillId="0" borderId="3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14" fontId="23" fillId="0" borderId="3" xfId="0" applyNumberFormat="1" applyFont="1" applyBorder="1"/>
    <xf numFmtId="0" fontId="16" fillId="0" borderId="0" xfId="0" applyFont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6" xfId="0" applyFont="1" applyBorder="1"/>
    <xf numFmtId="0" fontId="47" fillId="0" borderId="1" xfId="0" applyFont="1" applyBorder="1" applyAlignment="1">
      <alignment horizontal="center" vertical="center" textRotation="90"/>
    </xf>
    <xf numFmtId="0" fontId="47" fillId="0" borderId="1" xfId="0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top"/>
    </xf>
    <xf numFmtId="0" fontId="10" fillId="2" borderId="9" xfId="0" applyFont="1" applyFill="1" applyBorder="1" applyAlignment="1" applyProtection="1">
      <alignment horizontal="center" vertical="center" wrapText="1"/>
    </xf>
    <xf numFmtId="169" fontId="16" fillId="0" borderId="1" xfId="0" applyNumberFormat="1" applyFont="1" applyBorder="1" applyAlignment="1">
      <alignment horizontal="center" vertical="center"/>
    </xf>
    <xf numFmtId="0" fontId="48" fillId="0" borderId="3" xfId="0" applyFont="1" applyBorder="1" applyAlignment="1">
      <alignment horizontal="center"/>
    </xf>
    <xf numFmtId="0" fontId="48" fillId="0" borderId="0" xfId="0" applyFont="1" applyAlignment="1">
      <alignment horizontal="left"/>
    </xf>
    <xf numFmtId="0" fontId="10" fillId="0" borderId="0" xfId="0" applyFont="1" applyFill="1" applyBorder="1" applyAlignment="1" applyProtection="1">
      <alignment horizontal="left" vertical="center" wrapText="1"/>
    </xf>
    <xf numFmtId="165" fontId="0" fillId="5" borderId="1" xfId="0" applyNumberForma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0" xfId="0" applyAlignment="1" applyProtection="1">
      <protection locked="0"/>
    </xf>
    <xf numFmtId="0" fontId="8" fillId="2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Border="1" applyAlignment="1" applyProtection="1">
      <alignment horizontal="center" wrapText="1"/>
      <protection locked="0"/>
    </xf>
    <xf numFmtId="0" fontId="6" fillId="0" borderId="0" xfId="0" applyFont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8" fillId="2" borderId="12" xfId="0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6" borderId="1" xfId="0" applyNumberFormat="1" applyFill="1" applyBorder="1" applyAlignment="1">
      <alignment horizontal="center" vertical="center"/>
    </xf>
    <xf numFmtId="0" fontId="52" fillId="7" borderId="2" xfId="0" applyFont="1" applyFill="1" applyBorder="1" applyAlignment="1">
      <alignment horizontal="center" vertical="center" wrapText="1"/>
    </xf>
    <xf numFmtId="0" fontId="52" fillId="7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wrapText="1"/>
    </xf>
    <xf numFmtId="0" fontId="7" fillId="2" borderId="2" xfId="0" applyFont="1" applyFill="1" applyBorder="1" applyAlignment="1" applyProtection="1">
      <alignment horizontal="center" textRotation="90"/>
    </xf>
    <xf numFmtId="165" fontId="7" fillId="2" borderId="2" xfId="0" applyNumberFormat="1" applyFont="1" applyFill="1" applyBorder="1" applyAlignment="1" applyProtection="1">
      <alignment horizontal="center" textRotation="90"/>
    </xf>
    <xf numFmtId="0" fontId="7" fillId="2" borderId="2" xfId="0" applyFont="1" applyFill="1" applyBorder="1" applyAlignment="1" applyProtection="1">
      <alignment horizontal="center"/>
    </xf>
    <xf numFmtId="0" fontId="53" fillId="8" borderId="13" xfId="0" applyFont="1" applyFill="1" applyBorder="1" applyAlignment="1">
      <alignment horizontal="center" vertical="center" wrapText="1"/>
    </xf>
    <xf numFmtId="0" fontId="53" fillId="8" borderId="2" xfId="0" applyFont="1" applyFill="1" applyBorder="1" applyAlignment="1">
      <alignment horizontal="center" vertical="center" wrapText="1"/>
    </xf>
    <xf numFmtId="0" fontId="53" fillId="8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shrinkToFit="1"/>
    </xf>
    <xf numFmtId="0" fontId="0" fillId="0" borderId="0" xfId="0" applyAlignment="1" applyProtection="1">
      <alignment horizontal="center"/>
    </xf>
    <xf numFmtId="164" fontId="0" fillId="0" borderId="0" xfId="0" applyNumberFormat="1" applyProtection="1"/>
    <xf numFmtId="14" fontId="0" fillId="0" borderId="0" xfId="0" applyNumberFormat="1" applyProtection="1"/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 shrinkToFi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textRotation="90"/>
    </xf>
    <xf numFmtId="164" fontId="10" fillId="2" borderId="2" xfId="0" applyNumberFormat="1" applyFont="1" applyFill="1" applyBorder="1" applyAlignment="1" applyProtection="1">
      <alignment horizontal="center" textRotation="90" shrinkToFit="1"/>
    </xf>
    <xf numFmtId="0" fontId="10" fillId="2" borderId="2" xfId="0" applyFont="1" applyFill="1" applyBorder="1" applyAlignment="1" applyProtection="1">
      <alignment horizontal="center" textRotation="90" wrapText="1"/>
    </xf>
    <xf numFmtId="0" fontId="10" fillId="4" borderId="2" xfId="0" applyFont="1" applyFill="1" applyBorder="1" applyAlignment="1" applyProtection="1">
      <alignment horizontal="center" textRotation="90"/>
    </xf>
    <xf numFmtId="0" fontId="9" fillId="3" borderId="1" xfId="0" applyFont="1" applyFill="1" applyBorder="1" applyAlignment="1" applyProtection="1">
      <alignment horizontal="center" vertical="center"/>
    </xf>
    <xf numFmtId="164" fontId="9" fillId="3" borderId="1" xfId="0" applyNumberFormat="1" applyFont="1" applyFill="1" applyBorder="1" applyAlignment="1" applyProtection="1">
      <alignment horizontal="center" textRotation="90"/>
    </xf>
    <xf numFmtId="0" fontId="9" fillId="3" borderId="1" xfId="0" applyFont="1" applyFill="1" applyBorder="1" applyAlignment="1" applyProtection="1">
      <alignment horizontal="center" textRotation="90"/>
    </xf>
    <xf numFmtId="14" fontId="9" fillId="3" borderId="1" xfId="0" applyNumberFormat="1" applyFont="1" applyFill="1" applyBorder="1" applyAlignment="1" applyProtection="1">
      <alignment horizontal="center" textRotation="90"/>
    </xf>
    <xf numFmtId="165" fontId="0" fillId="0" borderId="0" xfId="0" applyNumberFormat="1" applyAlignment="1" applyProtection="1">
      <alignment shrinkToFit="1"/>
    </xf>
    <xf numFmtId="14" fontId="0" fillId="0" borderId="1" xfId="0" applyNumberFormat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vertical="center" wrapText="1"/>
    </xf>
    <xf numFmtId="164" fontId="0" fillId="0" borderId="1" xfId="0" applyNumberFormat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164" fontId="0" fillId="0" borderId="0" xfId="0" applyNumberFormat="1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164" fontId="0" fillId="0" borderId="1" xfId="0" applyNumberFormat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/>
    </xf>
    <xf numFmtId="166" fontId="0" fillId="0" borderId="0" xfId="0" applyNumberFormat="1" applyAlignment="1" applyProtection="1">
      <alignment vertical="center" shrinkToFit="1"/>
    </xf>
    <xf numFmtId="14" fontId="0" fillId="0" borderId="0" xfId="0" applyNumberFormat="1" applyAlignment="1" applyProtection="1">
      <alignment vertical="center"/>
    </xf>
    <xf numFmtId="0" fontId="13" fillId="5" borderId="0" xfId="0" applyFont="1" applyFill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vertical="center" wrapText="1"/>
    </xf>
    <xf numFmtId="0" fontId="0" fillId="0" borderId="0" xfId="0" applyBorder="1" applyProtection="1"/>
    <xf numFmtId="0" fontId="0" fillId="0" borderId="0" xfId="0" applyAlignment="1" applyProtection="1">
      <alignment wrapText="1"/>
    </xf>
    <xf numFmtId="165" fontId="0" fillId="0" borderId="0" xfId="0" applyNumberFormat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14" fontId="0" fillId="0" borderId="0" xfId="0" applyNumberFormat="1" applyBorder="1" applyAlignment="1" applyProtection="1">
      <alignment horizontal="center"/>
    </xf>
    <xf numFmtId="0" fontId="0" fillId="0" borderId="5" xfId="0" applyBorder="1" applyAlignment="1">
      <alignment vertical="center" wrapText="1"/>
    </xf>
    <xf numFmtId="0" fontId="14" fillId="6" borderId="1" xfId="0" applyNumberFormat="1" applyFont="1" applyFill="1" applyBorder="1" applyAlignment="1">
      <alignment horizontal="center" vertical="center" wrapText="1"/>
    </xf>
    <xf numFmtId="0" fontId="14" fillId="6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 applyProtection="1">
      <alignment vertic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0" fillId="0" borderId="5" xfId="0" applyBorder="1"/>
    <xf numFmtId="14" fontId="7" fillId="2" borderId="2" xfId="0" applyNumberFormat="1" applyFont="1" applyFill="1" applyBorder="1" applyAlignment="1" applyProtection="1">
      <alignment horizontal="center"/>
    </xf>
    <xf numFmtId="0" fontId="12" fillId="5" borderId="1" xfId="0" applyNumberFormat="1" applyFont="1" applyFill="1" applyBorder="1" applyAlignment="1" applyProtection="1">
      <alignment horizontal="center" vertical="center"/>
    </xf>
    <xf numFmtId="0" fontId="0" fillId="5" borderId="1" xfId="0" applyNumberFormat="1" applyFill="1" applyBorder="1" applyAlignment="1" applyProtection="1">
      <alignment vertical="center" wrapText="1"/>
    </xf>
    <xf numFmtId="0" fontId="0" fillId="5" borderId="1" xfId="0" applyNumberFormat="1" applyFill="1" applyBorder="1" applyAlignment="1" applyProtection="1">
      <alignment horizontal="left" vertical="center" wrapText="1"/>
    </xf>
    <xf numFmtId="165" fontId="0" fillId="6" borderId="1" xfId="0" applyNumberFormat="1" applyFill="1" applyBorder="1" applyAlignment="1">
      <alignment horizontal="left" vertical="center" wrapText="1"/>
    </xf>
    <xf numFmtId="0" fontId="0" fillId="0" borderId="1" xfId="0" applyFill="1" applyBorder="1"/>
    <xf numFmtId="0" fontId="0" fillId="0" borderId="0" xfId="0" applyBorder="1" applyAlignment="1" applyProtection="1">
      <alignment horizontal="left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9" fillId="9" borderId="1" xfId="0" applyFont="1" applyFill="1" applyBorder="1" applyAlignment="1" applyProtection="1">
      <alignment vertical="center" wrapText="1"/>
    </xf>
    <xf numFmtId="0" fontId="52" fillId="9" borderId="13" xfId="0" applyFont="1" applyFill="1" applyBorder="1" applyAlignment="1" applyProtection="1">
      <alignment vertical="center" wrapText="1"/>
    </xf>
    <xf numFmtId="0" fontId="52" fillId="9" borderId="2" xfId="0" applyFont="1" applyFill="1" applyBorder="1" applyAlignment="1" applyProtection="1">
      <alignment horizontal="center" vertical="center" wrapText="1"/>
    </xf>
    <xf numFmtId="0" fontId="52" fillId="9" borderId="2" xfId="0" applyFont="1" applyFill="1" applyBorder="1" applyAlignment="1" applyProtection="1">
      <alignment vertical="center" wrapText="1"/>
    </xf>
    <xf numFmtId="0" fontId="52" fillId="9" borderId="12" xfId="0" applyFont="1" applyFill="1" applyBorder="1" applyAlignment="1" applyProtection="1">
      <alignment vertical="center" wrapText="1"/>
    </xf>
    <xf numFmtId="0" fontId="12" fillId="5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wrapText="1"/>
    </xf>
    <xf numFmtId="0" fontId="0" fillId="0" borderId="0" xfId="0" applyBorder="1" applyAlignment="1" applyProtection="1">
      <alignment wrapText="1"/>
    </xf>
    <xf numFmtId="165" fontId="0" fillId="0" borderId="1" xfId="0" applyNumberFormat="1" applyBorder="1" applyAlignment="1" applyProtection="1">
      <alignment vertical="center"/>
    </xf>
    <xf numFmtId="0" fontId="0" fillId="0" borderId="1" xfId="0" applyBorder="1" applyAlignment="1">
      <alignment horizontal="center"/>
    </xf>
    <xf numFmtId="0" fontId="7" fillId="2" borderId="2" xfId="0" applyFont="1" applyFill="1" applyBorder="1" applyAlignment="1" applyProtection="1">
      <alignment horizontal="center" textRotation="90" wrapText="1"/>
    </xf>
    <xf numFmtId="0" fontId="0" fillId="10" borderId="1" xfId="0" applyFill="1" applyBorder="1" applyAlignment="1" applyProtection="1">
      <alignment horizontal="center" vertical="center"/>
    </xf>
    <xf numFmtId="0" fontId="0" fillId="10" borderId="1" xfId="0" applyFill="1" applyBorder="1" applyAlignment="1" applyProtection="1">
      <alignment vertical="center" wrapText="1"/>
    </xf>
    <xf numFmtId="165" fontId="0" fillId="10" borderId="1" xfId="0" applyNumberFormat="1" applyFill="1" applyBorder="1" applyAlignment="1" applyProtection="1">
      <alignment vertical="center"/>
    </xf>
    <xf numFmtId="165" fontId="0" fillId="10" borderId="9" xfId="0" applyNumberFormat="1" applyFill="1" applyBorder="1" applyAlignment="1" applyProtection="1">
      <alignment vertical="center"/>
    </xf>
    <xf numFmtId="165" fontId="0" fillId="10" borderId="1" xfId="0" applyNumberFormat="1" applyFill="1" applyBorder="1" applyAlignment="1" applyProtection="1">
      <alignment horizontal="center" vertical="center"/>
    </xf>
    <xf numFmtId="165" fontId="0" fillId="10" borderId="1" xfId="0" applyNumberFormat="1" applyFill="1" applyBorder="1" applyAlignment="1" applyProtection="1">
      <alignment horizontal="left" vertical="center" wrapText="1"/>
    </xf>
    <xf numFmtId="0" fontId="0" fillId="10" borderId="1" xfId="0" applyNumberFormat="1" applyFill="1" applyBorder="1" applyAlignment="1" applyProtection="1">
      <alignment horizontal="left" vertical="center" wrapText="1"/>
    </xf>
    <xf numFmtId="170" fontId="0" fillId="0" borderId="1" xfId="0" applyNumberFormat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 vertical="center"/>
    </xf>
    <xf numFmtId="0" fontId="50" fillId="0" borderId="9" xfId="0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66" fillId="11" borderId="1" xfId="0" applyFont="1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ont="1" applyFill="1" applyBorder="1" applyAlignment="1" applyProtection="1">
      <alignment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11" borderId="1" xfId="0" applyFill="1" applyBorder="1" applyAlignment="1" applyProtection="1">
      <alignment horizontal="center" vertical="center"/>
    </xf>
    <xf numFmtId="0" fontId="22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0" fillId="6" borderId="2" xfId="0" applyNumberFormat="1" applyFill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1" xfId="0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vertical="center" wrapText="1"/>
    </xf>
    <xf numFmtId="0" fontId="50" fillId="0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vertical="center"/>
    </xf>
    <xf numFmtId="49" fontId="0" fillId="0" borderId="0" xfId="0" applyNumberFormat="1" applyAlignment="1" applyProtection="1">
      <alignment vertical="center"/>
      <protection locked="0"/>
    </xf>
    <xf numFmtId="49" fontId="52" fillId="9" borderId="2" xfId="0" applyNumberFormat="1" applyFont="1" applyFill="1" applyBorder="1" applyAlignment="1" applyProtection="1">
      <alignment vertical="center" wrapText="1"/>
    </xf>
    <xf numFmtId="49" fontId="0" fillId="0" borderId="9" xfId="0" applyNumberFormat="1" applyBorder="1" applyAlignment="1" applyProtection="1">
      <alignment vertical="center" wrapText="1"/>
      <protection locked="0"/>
    </xf>
    <xf numFmtId="0" fontId="30" fillId="2" borderId="2" xfId="0" applyFont="1" applyFill="1" applyBorder="1" applyAlignment="1" applyProtection="1">
      <alignment horizontal="center" wrapText="1"/>
    </xf>
    <xf numFmtId="49" fontId="7" fillId="2" borderId="2" xfId="0" applyNumberFormat="1" applyFont="1" applyFill="1" applyBorder="1" applyAlignment="1" applyProtection="1">
      <alignment horizontal="center" wrapText="1"/>
    </xf>
    <xf numFmtId="0" fontId="0" fillId="0" borderId="1" xfId="0" applyBorder="1" applyAlignment="1">
      <alignment horizontal="center" vertical="center" wrapText="1"/>
    </xf>
    <xf numFmtId="0" fontId="56" fillId="9" borderId="1" xfId="0" applyFont="1" applyFill="1" applyBorder="1" applyAlignment="1" applyProtection="1">
      <alignment horizontal="center" vertical="center"/>
    </xf>
    <xf numFmtId="0" fontId="46" fillId="0" borderId="1" xfId="0" applyFont="1" applyBorder="1" applyAlignment="1" applyProtection="1">
      <alignment horizontal="center" vertical="center" wrapText="1"/>
    </xf>
    <xf numFmtId="0" fontId="55" fillId="0" borderId="1" xfId="1" applyFont="1" applyBorder="1" applyAlignment="1">
      <alignment vertic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left" vertical="center" wrapText="1"/>
    </xf>
    <xf numFmtId="0" fontId="49" fillId="0" borderId="1" xfId="0" applyFont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164" fontId="0" fillId="0" borderId="2" xfId="0" applyNumberFormat="1" applyBorder="1" applyAlignment="1" applyProtection="1">
      <alignment horizontal="left" vertical="center" wrapText="1"/>
    </xf>
    <xf numFmtId="0" fontId="49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left" vertical="center"/>
      <protection locked="0"/>
    </xf>
    <xf numFmtId="0" fontId="46" fillId="0" borderId="18" xfId="0" applyFont="1" applyFill="1" applyBorder="1" applyAlignment="1" applyProtection="1">
      <alignment horizontal="center" vertical="center"/>
    </xf>
    <xf numFmtId="0" fontId="46" fillId="0" borderId="19" xfId="0" applyFont="1" applyFill="1" applyBorder="1" applyAlignment="1" applyProtection="1">
      <alignment horizontal="center" vertical="center"/>
    </xf>
    <xf numFmtId="0" fontId="46" fillId="0" borderId="20" xfId="0" applyFont="1" applyFill="1" applyBorder="1" applyAlignment="1" applyProtection="1">
      <alignment horizontal="center" vertical="center"/>
    </xf>
    <xf numFmtId="0" fontId="32" fillId="3" borderId="14" xfId="0" applyFont="1" applyFill="1" applyBorder="1" applyAlignment="1" applyProtection="1">
      <alignment horizontal="center" vertical="center"/>
    </xf>
    <xf numFmtId="0" fontId="32" fillId="3" borderId="15" xfId="0" applyFont="1" applyFill="1" applyBorder="1" applyAlignment="1" applyProtection="1">
      <alignment horizontal="center" vertical="center"/>
    </xf>
    <xf numFmtId="0" fontId="32" fillId="3" borderId="16" xfId="0" applyFont="1" applyFill="1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left" vertical="center"/>
      <protection locked="0"/>
    </xf>
    <xf numFmtId="0" fontId="0" fillId="11" borderId="1" xfId="0" applyFill="1" applyBorder="1" applyAlignment="1" applyProtection="1">
      <alignment wrapText="1"/>
    </xf>
    <xf numFmtId="14" fontId="23" fillId="0" borderId="3" xfId="0" applyNumberFormat="1" applyFont="1" applyBorder="1" applyAlignment="1">
      <alignment horizontal="center"/>
    </xf>
    <xf numFmtId="0" fontId="48" fillId="0" borderId="0" xfId="0" applyFont="1" applyAlignment="1">
      <alignment horizontal="right"/>
    </xf>
    <xf numFmtId="0" fontId="14" fillId="0" borderId="3" xfId="0" applyFont="1" applyBorder="1" applyAlignment="1">
      <alignment horizontal="center"/>
    </xf>
    <xf numFmtId="0" fontId="47" fillId="0" borderId="0" xfId="0" applyFont="1" applyAlignment="1">
      <alignment horizontal="center" vertical="top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47" fillId="0" borderId="7" xfId="0" applyFont="1" applyBorder="1" applyAlignment="1">
      <alignment horizontal="center" vertical="top"/>
    </xf>
    <xf numFmtId="0" fontId="47" fillId="0" borderId="9" xfId="0" applyFont="1" applyBorder="1" applyAlignment="1">
      <alignment horizontal="center" vertical="center" wrapText="1"/>
    </xf>
    <xf numFmtId="0" fontId="47" fillId="0" borderId="2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7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3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9" xfId="0" applyFont="1" applyBorder="1" applyAlignment="1">
      <alignment horizontal="center" vertical="center" textRotation="90" wrapText="1"/>
    </xf>
    <xf numFmtId="0" fontId="47" fillId="0" borderId="2" xfId="0" applyFont="1" applyBorder="1" applyAlignment="1">
      <alignment horizontal="center" vertical="center" textRotation="90" wrapText="1"/>
    </xf>
    <xf numFmtId="0" fontId="47" fillId="0" borderId="4" xfId="0" applyFont="1" applyBorder="1" applyAlignment="1">
      <alignment horizontal="center"/>
    </xf>
    <xf numFmtId="0" fontId="47" fillId="0" borderId="5" xfId="0" applyFont="1" applyBorder="1" applyAlignment="1">
      <alignment horizontal="center"/>
    </xf>
    <xf numFmtId="0" fontId="47" fillId="0" borderId="9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 textRotation="90"/>
    </xf>
    <xf numFmtId="0" fontId="47" fillId="0" borderId="2" xfId="0" applyFont="1" applyBorder="1" applyAlignment="1">
      <alignment horizontal="center" vertical="center" textRotation="90"/>
    </xf>
    <xf numFmtId="168" fontId="16" fillId="0" borderId="3" xfId="0" applyNumberFormat="1" applyFont="1" applyBorder="1" applyAlignment="1">
      <alignment horizontal="center"/>
    </xf>
    <xf numFmtId="0" fontId="16" fillId="0" borderId="0" xfId="0" applyFont="1" applyAlignment="1">
      <alignment horizontal="right"/>
    </xf>
    <xf numFmtId="0" fontId="47" fillId="0" borderId="4" xfId="0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0" fontId="47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6" fillId="0" borderId="0" xfId="0" applyFont="1" applyBorder="1" applyAlignment="1">
      <alignment horizontal="center"/>
    </xf>
    <xf numFmtId="14" fontId="0" fillId="0" borderId="1" xfId="0" applyNumberFormat="1" applyBorder="1" applyAlignment="1" applyProtection="1">
      <alignment horizontal="left" vertical="center" wrapText="1"/>
      <protection locked="0"/>
    </xf>
    <xf numFmtId="165" fontId="0" fillId="0" borderId="1" xfId="0" applyNumberFormat="1" applyBorder="1" applyAlignment="1" applyProtection="1">
      <alignment horizontal="left" vertical="center" wrapText="1"/>
      <protection locked="0"/>
    </xf>
    <xf numFmtId="0" fontId="46" fillId="0" borderId="18" xfId="0" applyFont="1" applyFill="1" applyBorder="1" applyAlignment="1">
      <alignment horizontal="center" vertical="center"/>
    </xf>
    <xf numFmtId="0" fontId="46" fillId="0" borderId="19" xfId="0" applyFont="1" applyFill="1" applyBorder="1" applyAlignment="1">
      <alignment horizontal="center" vertical="center"/>
    </xf>
    <xf numFmtId="0" fontId="46" fillId="0" borderId="20" xfId="0" applyFont="1" applyFill="1" applyBorder="1" applyAlignment="1">
      <alignment horizontal="center" vertical="center"/>
    </xf>
    <xf numFmtId="165" fontId="0" fillId="0" borderId="1" xfId="0" applyNumberFormat="1" applyBorder="1" applyAlignment="1" applyProtection="1">
      <alignment horizontal="left" vertical="center"/>
      <protection locked="0"/>
    </xf>
    <xf numFmtId="0" fontId="18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3" xfId="0" applyFont="1" applyBorder="1" applyAlignment="1">
      <alignment horizontal="left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wrapText="1"/>
    </xf>
    <xf numFmtId="0" fontId="18" fillId="0" borderId="7" xfId="0" applyFont="1" applyBorder="1" applyAlignment="1">
      <alignment horizontal="center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right"/>
    </xf>
    <xf numFmtId="0" fontId="22" fillId="0" borderId="1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textRotation="90" wrapText="1"/>
    </xf>
    <xf numFmtId="0" fontId="22" fillId="0" borderId="2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0" fontId="19" fillId="0" borderId="3" xfId="0" applyFont="1" applyBorder="1" applyAlignment="1">
      <alignment horizontal="center"/>
    </xf>
    <xf numFmtId="0" fontId="18" fillId="0" borderId="0" xfId="0" applyFont="1" applyAlignment="1">
      <alignment horizontal="center" vertical="top"/>
    </xf>
    <xf numFmtId="0" fontId="14" fillId="0" borderId="0" xfId="0" applyFont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23" fillId="0" borderId="1" xfId="0" applyFont="1" applyBorder="1" applyAlignment="1">
      <alignment horizontal="center" vertical="center" wrapText="1"/>
    </xf>
    <xf numFmtId="167" fontId="14" fillId="0" borderId="0" xfId="0" applyNumberFormat="1" applyFont="1" applyAlignment="1">
      <alignment horizontal="left"/>
    </xf>
    <xf numFmtId="14" fontId="23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textRotation="90" wrapText="1"/>
    </xf>
    <xf numFmtId="0" fontId="14" fillId="0" borderId="4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165" fontId="14" fillId="0" borderId="4" xfId="0" applyNumberFormat="1" applyFont="1" applyBorder="1" applyAlignment="1">
      <alignment horizontal="center" vertical="center"/>
    </xf>
    <xf numFmtId="165" fontId="14" fillId="0" borderId="5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/>
    </xf>
    <xf numFmtId="0" fontId="26" fillId="0" borderId="3" xfId="0" applyFont="1" applyBorder="1" applyAlignment="1">
      <alignment horizontal="left" vertical="center"/>
    </xf>
    <xf numFmtId="0" fontId="14" fillId="0" borderId="0" xfId="0" applyFont="1" applyAlignment="1">
      <alignment horizontal="center" vertical="top"/>
    </xf>
    <xf numFmtId="0" fontId="18" fillId="0" borderId="7" xfId="0" applyFont="1" applyBorder="1" applyAlignment="1">
      <alignment horizontal="center" vertical="top"/>
    </xf>
    <xf numFmtId="0" fontId="14" fillId="0" borderId="0" xfId="0" applyFont="1" applyAlignment="1">
      <alignment horizontal="left" vertical="center" wrapText="1"/>
    </xf>
    <xf numFmtId="0" fontId="14" fillId="0" borderId="3" xfId="0" applyFont="1" applyBorder="1" applyAlignment="1">
      <alignment horizontal="left" vertical="top"/>
    </xf>
    <xf numFmtId="0" fontId="46" fillId="0" borderId="2" xfId="0" applyFont="1" applyFill="1" applyBorder="1" applyAlignment="1" applyProtection="1">
      <alignment horizontal="center" vertical="center"/>
    </xf>
    <xf numFmtId="0" fontId="34" fillId="0" borderId="4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textRotation="90" wrapText="1"/>
    </xf>
    <xf numFmtId="0" fontId="14" fillId="0" borderId="2" xfId="0" applyFont="1" applyBorder="1" applyAlignment="1">
      <alignment horizontal="center" vertical="center" textRotation="90" wrapText="1"/>
    </xf>
    <xf numFmtId="0" fontId="14" fillId="0" borderId="17" xfId="0" applyFont="1" applyBorder="1" applyAlignment="1">
      <alignment horizontal="center" vertical="center" textRotation="90" wrapText="1"/>
    </xf>
    <xf numFmtId="0" fontId="14" fillId="0" borderId="10" xfId="0" applyFont="1" applyBorder="1" applyAlignment="1">
      <alignment horizontal="center" vertical="center" textRotation="90" wrapText="1"/>
    </xf>
    <xf numFmtId="0" fontId="14" fillId="0" borderId="11" xfId="0" applyFont="1" applyBorder="1" applyAlignment="1">
      <alignment horizontal="center" vertical="center" textRotation="90" wrapText="1"/>
    </xf>
    <xf numFmtId="0" fontId="14" fillId="0" borderId="12" xfId="0" applyFont="1" applyBorder="1" applyAlignment="1">
      <alignment horizontal="center" vertical="center" textRotation="90" wrapText="1"/>
    </xf>
    <xf numFmtId="0" fontId="14" fillId="0" borderId="13" xfId="0" applyFont="1" applyBorder="1" applyAlignment="1">
      <alignment horizontal="center" vertical="center" textRotation="90" wrapText="1"/>
    </xf>
    <xf numFmtId="0" fontId="45" fillId="0" borderId="4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0" fillId="0" borderId="0" xfId="0" applyFont="1" applyAlignment="1">
      <alignment horizontal="center"/>
    </xf>
    <xf numFmtId="0" fontId="38" fillId="0" borderId="0" xfId="0" applyFont="1"/>
    <xf numFmtId="0" fontId="37" fillId="0" borderId="0" xfId="0" applyFont="1" applyAlignment="1">
      <alignment horizontal="left"/>
    </xf>
    <xf numFmtId="0" fontId="33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2" fillId="0" borderId="7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textRotation="90" wrapText="1"/>
    </xf>
    <xf numFmtId="0" fontId="22" fillId="0" borderId="11" xfId="0" applyFont="1" applyBorder="1" applyAlignment="1">
      <alignment horizontal="center" vertical="center" textRotation="90" wrapText="1"/>
    </xf>
    <xf numFmtId="0" fontId="22" fillId="0" borderId="12" xfId="0" applyFont="1" applyBorder="1" applyAlignment="1">
      <alignment horizontal="center" vertical="center" textRotation="90" wrapText="1"/>
    </xf>
    <xf numFmtId="0" fontId="22" fillId="0" borderId="13" xfId="0" applyFont="1" applyBorder="1" applyAlignment="1">
      <alignment horizontal="center" vertical="center" textRotation="90" wrapText="1"/>
    </xf>
    <xf numFmtId="0" fontId="41" fillId="0" borderId="0" xfId="0" applyFont="1" applyAlignment="1">
      <alignment horizontal="center"/>
    </xf>
    <xf numFmtId="0" fontId="42" fillId="0" borderId="0" xfId="0" applyFont="1"/>
    <xf numFmtId="0" fontId="36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171" fontId="0" fillId="0" borderId="1" xfId="0" applyNumberFormat="1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vertical="center"/>
    </xf>
    <xf numFmtId="14" fontId="0" fillId="0" borderId="1" xfId="0" applyNumberFormat="1" applyBorder="1" applyAlignment="1" applyProtection="1">
      <alignment vertical="center" wrapText="1"/>
    </xf>
    <xf numFmtId="0" fontId="0" fillId="0" borderId="1" xfId="0" applyBorder="1" applyAlignment="1" applyProtection="1">
      <alignment horizontal="left" vertical="center" wrapText="1"/>
    </xf>
    <xf numFmtId="14" fontId="12" fillId="5" borderId="1" xfId="0" applyNumberFormat="1" applyFont="1" applyFill="1" applyBorder="1" applyAlignment="1" applyProtection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3" fillId="5" borderId="0" xfId="0" applyNumberFormat="1" applyFont="1" applyFill="1" applyAlignment="1" applyProtection="1">
      <alignment horizontal="center" vertical="center"/>
    </xf>
  </cellXfs>
  <cellStyles count="2">
    <cellStyle name="Гиперссылка" xfId="1" builtinId="8"/>
    <cellStyle name="Обычный" xfId="0" builtinId="0"/>
  </cellStyles>
  <dxfs count="157">
    <dxf>
      <font>
        <strike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6" formatCode="#,##0.00&quot; грн.&quot;"/>
      <alignment vertical="center" textRotation="0" wrapText="0" indent="0" justifyLastLine="0" shrinkToFit="1" readingOrder="0"/>
      <protection locked="1" hidden="0"/>
    </dxf>
    <dxf>
      <alignment vertical="center" textRotation="0" indent="0" justifyLastLine="0" readingOrder="0"/>
      <protection locked="1" hidden="0"/>
    </dxf>
    <dxf>
      <alignment vertical="center" textRotation="0" indent="0" justifyLastLine="0" readingOrder="0"/>
      <protection locked="1" hidden="0"/>
    </dxf>
    <dxf>
      <numFmt numFmtId="165" formatCode="#,##0.00\ _₴"/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_₴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34998626667073579"/>
      </font>
      <fill>
        <patternFill>
          <bgColor theme="0" tint="-4.9989318521683403E-2"/>
        </patternFill>
      </fill>
    </dxf>
    <dxf>
      <font>
        <b val="0"/>
        <i val="0"/>
        <color theme="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 tint="-4.9989318521683403E-2"/>
        </patternFill>
      </fill>
    </dxf>
    <dxf>
      <alignment vertical="center" textRotation="0" indent="0" justifyLastLine="0" readingOrder="0"/>
      <protection locked="1" hidden="0"/>
    </dxf>
    <dxf>
      <alignment vertical="center" textRotation="0" indent="0" justifyLastLine="0" readingOrder="0"/>
      <protection locked="1" hidden="0"/>
    </dxf>
    <dxf>
      <alignment vertical="center" textRotation="0" indent="0" justifyLastLine="0" readingOrder="0"/>
      <protection locked="1" hidden="0"/>
    </dxf>
    <dxf>
      <alignment vertical="center" textRotation="0" indent="0" justifyLastLine="0" readingOrder="0"/>
      <protection locked="1" hidden="0"/>
    </dxf>
    <dxf>
      <alignment vertical="center" textRotation="0" indent="0" justifyLastLine="0" readingOrder="0"/>
      <protection locked="1" hidden="0"/>
    </dxf>
    <dxf>
      <alignment vertical="center" textRotation="0" indent="0" justifyLastLine="0" readingOrder="0"/>
      <protection locked="1" hidden="0"/>
    </dxf>
    <dxf>
      <alignment horizontal="general" vertical="center" textRotation="0" wrapText="0" indent="0" justifyLastLine="0" shrinkToFit="0" readingOrder="0"/>
      <protection locked="1" hidden="0"/>
    </dxf>
    <dxf>
      <alignment vertical="center" textRotation="0" indent="0" justifyLastLine="0" readingOrder="0"/>
      <protection locked="1" hidden="0"/>
    </dxf>
    <dxf>
      <alignment vertical="center" textRotation="0" indent="0" justifyLastLine="0" readingOrder="0"/>
      <protection locked="1" hidden="0"/>
    </dxf>
    <dxf>
      <alignment horizontal="general" vertical="center" textRotation="0" wrapText="1" indent="0" justifyLastLine="0" shrinkToFit="0" readingOrder="0"/>
      <protection locked="1" hidden="0"/>
    </dxf>
    <dxf>
      <alignment horizontal="general" vertical="center" textRotation="0" wrapText="1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border outline="0">
        <top style="thin">
          <color rgb="FF000000"/>
        </top>
      </border>
    </dxf>
    <dxf>
      <alignment vertical="center" textRotation="0" indent="0" justifyLastLine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9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171" formatCode="m/d/yyyy"/>
      <alignment vertical="center" textRotation="0" indent="0" justifyLastLine="0" readingOrder="0"/>
    </dxf>
    <dxf>
      <alignment vertical="center" textRotation="0" indent="0" justifyLastLine="0" readingOrder="0"/>
    </dxf>
    <dxf>
      <alignment vertical="center" textRotation="0" indent="0" justifyLastLine="0" readingOrder="0"/>
    </dxf>
    <dxf>
      <alignment vertical="center" textRotation="0" indent="0" justifyLastLine="0" readingOrder="0"/>
    </dxf>
    <dxf>
      <alignment vertical="center" textRotation="0" indent="0" justifyLastLine="0" readingOrder="0"/>
    </dxf>
    <dxf>
      <alignment vertical="center" textRotation="0" indent="0" justifyLastLine="0" readingOrder="0"/>
    </dxf>
    <dxf>
      <alignment vertical="center" textRotation="0" indent="0" justifyLastLine="0" readingOrder="0"/>
    </dxf>
    <dxf>
      <numFmt numFmtId="171" formatCode="m/d/yyyy"/>
      <alignment vertical="center" textRotation="0" indent="0" justifyLastLine="0" readingOrder="0"/>
    </dxf>
    <dxf>
      <alignment vertical="center" textRotation="0" indent="0" justifyLastLine="0" readingOrder="0"/>
    </dxf>
    <dxf>
      <alignment horizontal="general" vertical="center" textRotation="0" wrapText="1" indent="0" justifyLastLine="0" shrinkToFit="0" readingOrder="0"/>
    </dxf>
    <dxf>
      <numFmt numFmtId="171" formatCode="m/d/yyyy"/>
      <alignment vertical="center" textRotation="0" indent="0" justifyLastLine="0" readingOrder="0"/>
    </dxf>
    <dxf>
      <numFmt numFmtId="164" formatCode="#,##0.00\ &quot;₴&quot;"/>
      <alignment horizontal="general" vertical="center" textRotation="0" wrapText="0" indent="0" justifyLastLine="0" shrinkToFit="1" readingOrder="0"/>
    </dxf>
    <dxf>
      <alignment vertical="center" textRotation="0" indent="0" justifyLastLine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charset val="204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 val="0"/>
        <charset val="204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charset val="204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1" indent="0" justifyLastLine="0" shrinkToFit="0" readingOrder="0"/>
    </dxf>
    <dxf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charset val="204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charset val="204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charset val="204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charset val="204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charset val="204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3"/>
        <name val="Calibri"/>
        <family val="2"/>
        <charset val="204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3"/>
        <name val="Calibri"/>
        <family val="2"/>
        <charset val="204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04"/>
        <scheme val="minor"/>
      </font>
      <fill>
        <patternFill patternType="solid">
          <fgColor indexed="64"/>
          <bgColor theme="9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charset val="204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family val="1"/>
        <charset val="204"/>
        <scheme val="none"/>
      </font>
      <fill>
        <patternFill patternType="solid">
          <fgColor theme="5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1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1" formatCode="m/d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1" formatCode="m/d/yyyy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04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34998626667073579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theme="0" tint="-0.34998626667073579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theme="0" tint="-0.34998626667073579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71" formatCode="m/d/yyyy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71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71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5" formatCode="#,##0.00\ _₴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top style="thin">
          <color indexed="64"/>
        </top>
      </border>
    </dxf>
    <dxf>
      <alignment vertical="center" textRotation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g"/><Relationship Id="rId2" Type="http://schemas.openxmlformats.org/officeDocument/2006/relationships/image" Target="../media/image9.jpg"/><Relationship Id="rId1" Type="http://schemas.openxmlformats.org/officeDocument/2006/relationships/image" Target="../media/image8.jp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1114425</xdr:rowOff>
        </xdr:from>
        <xdr:to>
          <xdr:col>1</xdr:col>
          <xdr:colOff>1181100</xdr:colOff>
          <xdr:row>0</xdr:row>
          <xdr:rowOff>1600200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Отримання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1304925</xdr:colOff>
          <xdr:row>0</xdr:row>
          <xdr:rowOff>1104900</xdr:rowOff>
        </xdr:from>
        <xdr:to>
          <xdr:col>1</xdr:col>
          <xdr:colOff>2562225</xdr:colOff>
          <xdr:row>0</xdr:row>
          <xdr:rowOff>1590675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Переміщення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2667000</xdr:colOff>
          <xdr:row>0</xdr:row>
          <xdr:rowOff>1104900</xdr:rowOff>
        </xdr:from>
        <xdr:to>
          <xdr:col>1</xdr:col>
          <xdr:colOff>3790950</xdr:colOff>
          <xdr:row>0</xdr:row>
          <xdr:rowOff>1590675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Списання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104775</xdr:colOff>
      <xdr:row>0</xdr:row>
      <xdr:rowOff>76199</xdr:rowOff>
    </xdr:from>
    <xdr:to>
      <xdr:col>2</xdr:col>
      <xdr:colOff>1714500</xdr:colOff>
      <xdr:row>0</xdr:row>
      <xdr:rowOff>904874</xdr:rowOff>
    </xdr:to>
    <xdr:sp macro="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4775" y="76199"/>
          <a:ext cx="5438775" cy="8286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uk-UA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Облік</a:t>
          </a:r>
          <a:r>
            <a:rPr lang="uk-UA" sz="4000" b="1" cap="none" spc="0" baseline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 майна - Д 46(47)</a:t>
          </a:r>
          <a:endParaRPr lang="uk-UA" sz="40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800100</xdr:colOff>
          <xdr:row>0</xdr:row>
          <xdr:rowOff>1057275</xdr:rowOff>
        </xdr:from>
        <xdr:to>
          <xdr:col>2</xdr:col>
          <xdr:colOff>2505075</xdr:colOff>
          <xdr:row>0</xdr:row>
          <xdr:rowOff>1609725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Скидання фільтрів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104775</xdr:colOff>
          <xdr:row>0</xdr:row>
          <xdr:rowOff>1143000</xdr:rowOff>
        </xdr:from>
        <xdr:to>
          <xdr:col>15</xdr:col>
          <xdr:colOff>1600200</xdr:colOff>
          <xdr:row>0</xdr:row>
          <xdr:rowOff>1590675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1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Розбір серійних номерів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1990725</xdr:colOff>
          <xdr:row>0</xdr:row>
          <xdr:rowOff>123825</xdr:rowOff>
        </xdr:from>
        <xdr:to>
          <xdr:col>2</xdr:col>
          <xdr:colOff>3105150</xdr:colOff>
          <xdr:row>0</xdr:row>
          <xdr:rowOff>628650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Новий підрозділ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161925</xdr:colOff>
          <xdr:row>0</xdr:row>
          <xdr:rowOff>95250</xdr:rowOff>
        </xdr:from>
        <xdr:to>
          <xdr:col>12</xdr:col>
          <xdr:colOff>857250</xdr:colOff>
          <xdr:row>0</xdr:row>
          <xdr:rowOff>523875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Заповнити категорії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285750</xdr:colOff>
          <xdr:row>0</xdr:row>
          <xdr:rowOff>57150</xdr:rowOff>
        </xdr:from>
        <xdr:to>
          <xdr:col>18</xdr:col>
          <xdr:colOff>161925</xdr:colOff>
          <xdr:row>0</xdr:row>
          <xdr:rowOff>504825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2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Очищення та сортування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0</xdr:row>
          <xdr:rowOff>66675</xdr:rowOff>
        </xdr:from>
        <xdr:to>
          <xdr:col>7</xdr:col>
          <xdr:colOff>533400</xdr:colOff>
          <xdr:row>0</xdr:row>
          <xdr:rowOff>257175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Click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0</xdr:row>
          <xdr:rowOff>38100</xdr:rowOff>
        </xdr:from>
        <xdr:to>
          <xdr:col>14</xdr:col>
          <xdr:colOff>57150</xdr:colOff>
          <xdr:row>0</xdr:row>
          <xdr:rowOff>533400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2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Очищення та сортування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2</xdr:row>
          <xdr:rowOff>209550</xdr:rowOff>
        </xdr:from>
        <xdr:to>
          <xdr:col>4</xdr:col>
          <xdr:colOff>1438275</xdr:colOff>
          <xdr:row>2</xdr:row>
          <xdr:rowOff>609600</xdr:rowOff>
        </xdr:to>
        <xdr:sp macro="" textlink="">
          <xdr:nvSpPr>
            <xdr:cNvPr id="35843" name="Button 3" hidden="1">
              <a:extLst>
                <a:ext uri="{63B3BB69-23CF-44E3-9099-C40C66FF867C}">
                  <a14:compatExt spid="_x0000_s35843"/>
                </a:ext>
                <a:ext uri="{FF2B5EF4-FFF2-40B4-BE49-F238E27FC236}">
                  <a16:creationId xmlns:a16="http://schemas.microsoft.com/office/drawing/2014/main" id="{00000000-0008-0000-0300-00000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Очищення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2</xdr:row>
          <xdr:rowOff>238125</xdr:rowOff>
        </xdr:from>
        <xdr:to>
          <xdr:col>3</xdr:col>
          <xdr:colOff>1743075</xdr:colOff>
          <xdr:row>2</xdr:row>
          <xdr:rowOff>723900</xdr:rowOff>
        </xdr:to>
        <xdr:sp macro="" textlink="">
          <xdr:nvSpPr>
            <xdr:cNvPr id="35846" name="Button 6" hidden="1">
              <a:extLst>
                <a:ext uri="{63B3BB69-23CF-44E3-9099-C40C66FF867C}">
                  <a14:compatExt spid="_x0000_s35846"/>
                </a:ext>
                <a:ext uri="{FF2B5EF4-FFF2-40B4-BE49-F238E27FC236}">
                  <a16:creationId xmlns:a16="http://schemas.microsoft.com/office/drawing/2014/main" id="{00000000-0008-0000-0300-00000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Додати майно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8</xdr:row>
          <xdr:rowOff>104775</xdr:rowOff>
        </xdr:from>
        <xdr:to>
          <xdr:col>3</xdr:col>
          <xdr:colOff>1781175</xdr:colOff>
          <xdr:row>9</xdr:row>
          <xdr:rowOff>152400</xdr:rowOff>
        </xdr:to>
        <xdr:sp macro="" textlink="">
          <xdr:nvSpPr>
            <xdr:cNvPr id="35847" name="Button 7" hidden="1">
              <a:extLst>
                <a:ext uri="{63B3BB69-23CF-44E3-9099-C40C66FF867C}">
                  <a14:compatExt spid="_x0000_s35847"/>
                </a:ext>
                <a:ext uri="{FF2B5EF4-FFF2-40B4-BE49-F238E27FC236}">
                  <a16:creationId xmlns:a16="http://schemas.microsoft.com/office/drawing/2014/main" id="{00000000-0008-0000-0300-00000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Розбір серійних номерів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962025</xdr:colOff>
          <xdr:row>10</xdr:row>
          <xdr:rowOff>190500</xdr:rowOff>
        </xdr:from>
        <xdr:to>
          <xdr:col>0</xdr:col>
          <xdr:colOff>2962275</xdr:colOff>
          <xdr:row>10</xdr:row>
          <xdr:rowOff>447675</xdr:rowOff>
        </xdr:to>
        <xdr:sp macro="" textlink="">
          <xdr:nvSpPr>
            <xdr:cNvPr id="35848" name="Button 8" hidden="1">
              <a:extLst>
                <a:ext uri="{63B3BB69-23CF-44E3-9099-C40C66FF867C}">
                  <a14:compatExt spid="_x0000_s35848"/>
                </a:ext>
                <a:ext uri="{FF2B5EF4-FFF2-40B4-BE49-F238E27FC236}">
                  <a16:creationId xmlns:a16="http://schemas.microsoft.com/office/drawing/2014/main" id="{00000000-0008-0000-0300-00000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Додати новий підрозділ до бази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13</xdr:row>
          <xdr:rowOff>152400</xdr:rowOff>
        </xdr:from>
        <xdr:to>
          <xdr:col>5</xdr:col>
          <xdr:colOff>2095500</xdr:colOff>
          <xdr:row>17</xdr:row>
          <xdr:rowOff>9525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4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Створення архіву бази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171450</xdr:colOff>
          <xdr:row>5</xdr:row>
          <xdr:rowOff>66675</xdr:rowOff>
        </xdr:from>
        <xdr:to>
          <xdr:col>12</xdr:col>
          <xdr:colOff>781050</xdr:colOff>
          <xdr:row>8</xdr:row>
          <xdr:rowOff>152400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4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ru-RU" sz="1600" b="1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Сінхронізувати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0</xdr:row>
          <xdr:rowOff>200025</xdr:rowOff>
        </xdr:from>
        <xdr:to>
          <xdr:col>2</xdr:col>
          <xdr:colOff>1257300</xdr:colOff>
          <xdr:row>0</xdr:row>
          <xdr:rowOff>781050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id="{00000000-0008-0000-04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Оновити категорії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1419225</xdr:colOff>
          <xdr:row>0</xdr:row>
          <xdr:rowOff>238125</xdr:rowOff>
        </xdr:from>
        <xdr:to>
          <xdr:col>16</xdr:col>
          <xdr:colOff>3076575</xdr:colOff>
          <xdr:row>0</xdr:row>
          <xdr:rowOff>771525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:a16="http://schemas.microsoft.com/office/drawing/2014/main" id="{00000000-0008-0000-04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Оновити додаткові підрозділи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466725</xdr:colOff>
          <xdr:row>1</xdr:row>
          <xdr:rowOff>161925</xdr:rowOff>
        </xdr:from>
        <xdr:to>
          <xdr:col>13</xdr:col>
          <xdr:colOff>152400</xdr:colOff>
          <xdr:row>3</xdr:row>
          <xdr:rowOff>38100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5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Розрахунок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533400</xdr:colOff>
          <xdr:row>1</xdr:row>
          <xdr:rowOff>114300</xdr:rowOff>
        </xdr:from>
        <xdr:to>
          <xdr:col>12</xdr:col>
          <xdr:colOff>133350</xdr:colOff>
          <xdr:row>2</xdr:row>
          <xdr:rowOff>371475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6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Розрахунок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7</xdr:row>
          <xdr:rowOff>0</xdr:rowOff>
        </xdr:from>
        <xdr:to>
          <xdr:col>0</xdr:col>
          <xdr:colOff>2047875</xdr:colOff>
          <xdr:row>9</xdr:row>
          <xdr:rowOff>95250</xdr:rowOff>
        </xdr:to>
        <xdr:sp macro="" textlink="">
          <xdr:nvSpPr>
            <xdr:cNvPr id="22531" name="Button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7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СТВОРИТИ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11</xdr:row>
          <xdr:rowOff>0</xdr:rowOff>
        </xdr:from>
        <xdr:to>
          <xdr:col>12</xdr:col>
          <xdr:colOff>142875</xdr:colOff>
          <xdr:row>26</xdr:row>
          <xdr:rowOff>85725</xdr:rowOff>
        </xdr:to>
        <xdr:sp macro="" textlink="">
          <xdr:nvSpPr>
            <xdr:cNvPr id="22533" name="Object 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7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7</xdr:row>
          <xdr:rowOff>47625</xdr:rowOff>
        </xdr:from>
        <xdr:to>
          <xdr:col>0</xdr:col>
          <xdr:colOff>2562225</xdr:colOff>
          <xdr:row>7</xdr:row>
          <xdr:rowOff>552450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9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ru-RU" sz="1600" b="1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СТВОРИТИ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476250</xdr:colOff>
          <xdr:row>4</xdr:row>
          <xdr:rowOff>152400</xdr:rowOff>
        </xdr:from>
        <xdr:to>
          <xdr:col>6</xdr:col>
          <xdr:colOff>276225</xdr:colOff>
          <xdr:row>4</xdr:row>
          <xdr:rowOff>695325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C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ru-RU" sz="1600" b="1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СТВОРИТИ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1</xdr:row>
          <xdr:rowOff>19050</xdr:rowOff>
        </xdr:from>
        <xdr:to>
          <xdr:col>12</xdr:col>
          <xdr:colOff>219075</xdr:colOff>
          <xdr:row>36</xdr:row>
          <xdr:rowOff>19050</xdr:rowOff>
        </xdr:to>
        <xdr:sp macro="" textlink="">
          <xdr:nvSpPr>
            <xdr:cNvPr id="26628" name="Object 4" hidden="1">
              <a:extLst>
                <a:ext uri="{63B3BB69-23CF-44E3-9099-C40C66FF867C}">
                  <a14:compatExt spid="_x0000_s26628"/>
                </a:ext>
                <a:ext uri="{FF2B5EF4-FFF2-40B4-BE49-F238E27FC236}">
                  <a16:creationId xmlns:a16="http://schemas.microsoft.com/office/drawing/2014/main" id="{00000000-0008-0000-0E00-00000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37</xdr:row>
          <xdr:rowOff>0</xdr:rowOff>
        </xdr:from>
        <xdr:to>
          <xdr:col>12</xdr:col>
          <xdr:colOff>238125</xdr:colOff>
          <xdr:row>68</xdr:row>
          <xdr:rowOff>114300</xdr:rowOff>
        </xdr:to>
        <xdr:sp macro="" textlink="">
          <xdr:nvSpPr>
            <xdr:cNvPr id="26629" name="Object 5" hidden="1">
              <a:extLst>
                <a:ext uri="{63B3BB69-23CF-44E3-9099-C40C66FF867C}">
                  <a14:compatExt spid="_x0000_s26629"/>
                </a:ext>
                <a:ext uri="{FF2B5EF4-FFF2-40B4-BE49-F238E27FC236}">
                  <a16:creationId xmlns:a16="http://schemas.microsoft.com/office/drawing/2014/main" id="{00000000-0008-0000-0E00-00000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69</xdr:row>
          <xdr:rowOff>57150</xdr:rowOff>
        </xdr:from>
        <xdr:to>
          <xdr:col>12</xdr:col>
          <xdr:colOff>219075</xdr:colOff>
          <xdr:row>104</xdr:row>
          <xdr:rowOff>142875</xdr:rowOff>
        </xdr:to>
        <xdr:sp macro="" textlink="">
          <xdr:nvSpPr>
            <xdr:cNvPr id="26630" name="Object 6" hidden="1">
              <a:extLst>
                <a:ext uri="{63B3BB69-23CF-44E3-9099-C40C66FF867C}">
                  <a14:compatExt spid="_x0000_s26630"/>
                </a:ext>
                <a:ext uri="{FF2B5EF4-FFF2-40B4-BE49-F238E27FC236}">
                  <a16:creationId xmlns:a16="http://schemas.microsoft.com/office/drawing/2014/main" id="{00000000-0008-0000-0E00-00000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21</xdr:col>
          <xdr:colOff>28575</xdr:colOff>
          <xdr:row>48</xdr:row>
          <xdr:rowOff>0</xdr:rowOff>
        </xdr:to>
        <xdr:sp macro="" textlink="">
          <xdr:nvSpPr>
            <xdr:cNvPr id="26632" name="Object 8" hidden="1">
              <a:extLst>
                <a:ext uri="{63B3BB69-23CF-44E3-9099-C40C66FF867C}">
                  <a14:compatExt spid="_x0000_s26632"/>
                </a:ext>
                <a:ext uri="{FF2B5EF4-FFF2-40B4-BE49-F238E27FC236}">
                  <a16:creationId xmlns:a16="http://schemas.microsoft.com/office/drawing/2014/main" id="{00000000-0008-0000-0E00-000008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70</xdr:row>
      <xdr:rowOff>0</xdr:rowOff>
    </xdr:from>
    <xdr:to>
      <xdr:col>25</xdr:col>
      <xdr:colOff>457200</xdr:colOff>
      <xdr:row>92</xdr:row>
      <xdr:rowOff>151828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13335000"/>
          <a:ext cx="7772400" cy="4342828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25</xdr:col>
      <xdr:colOff>457200</xdr:colOff>
      <xdr:row>23</xdr:row>
      <xdr:rowOff>151828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190500"/>
          <a:ext cx="7772400" cy="4342828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106</xdr:row>
      <xdr:rowOff>0</xdr:rowOff>
    </xdr:from>
    <xdr:to>
      <xdr:col>25</xdr:col>
      <xdr:colOff>457200</xdr:colOff>
      <xdr:row>128</xdr:row>
      <xdr:rowOff>151828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20193000"/>
          <a:ext cx="7772400" cy="434282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105</xdr:row>
          <xdr:rowOff>180975</xdr:rowOff>
        </xdr:from>
        <xdr:to>
          <xdr:col>12</xdr:col>
          <xdr:colOff>238125</xdr:colOff>
          <xdr:row>157</xdr:row>
          <xdr:rowOff>0</xdr:rowOff>
        </xdr:to>
        <xdr:sp macro="" textlink="">
          <xdr:nvSpPr>
            <xdr:cNvPr id="26633" name="Object 9" hidden="1">
              <a:extLst>
                <a:ext uri="{63B3BB69-23CF-44E3-9099-C40C66FF867C}">
                  <a14:compatExt spid="_x0000_s26633"/>
                </a:ext>
                <a:ext uri="{FF2B5EF4-FFF2-40B4-BE49-F238E27FC236}">
                  <a16:creationId xmlns:a16="http://schemas.microsoft.com/office/drawing/2014/main" id="{00000000-0008-0000-0E00-000009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156</xdr:row>
          <xdr:rowOff>171450</xdr:rowOff>
        </xdr:from>
        <xdr:to>
          <xdr:col>12</xdr:col>
          <xdr:colOff>247650</xdr:colOff>
          <xdr:row>196</xdr:row>
          <xdr:rowOff>114300</xdr:rowOff>
        </xdr:to>
        <xdr:sp macro="" textlink="">
          <xdr:nvSpPr>
            <xdr:cNvPr id="26634" name="Object 10" hidden="1">
              <a:extLst>
                <a:ext uri="{63B3BB69-23CF-44E3-9099-C40C66FF867C}">
                  <a14:compatExt spid="_x0000_s26634"/>
                </a:ext>
                <a:ext uri="{FF2B5EF4-FFF2-40B4-BE49-F238E27FC236}">
                  <a16:creationId xmlns:a16="http://schemas.microsoft.com/office/drawing/2014/main" id="{00000000-0008-0000-0E00-00000A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143357D-AEAC-465F-B367-9240A3B99654}" name="Головна_База" displayName="Головна_База" ref="A1:U2" totalsRowShown="0" headerRowDxfId="156" dataDxfId="154" headerRowBorderDxfId="155" tableBorderDxfId="153">
  <autoFilter ref="A1:U2" xr:uid="{B143357D-AEAC-465F-B367-9240A3B99654}"/>
  <tableColumns count="21">
    <tableColumn id="19" xr3:uid="{9EF92C44-2377-4E6D-A660-D212B5C2704A}" name="Рух" dataDxfId="152">
      <calculatedColumnFormula>_xlfn.SWITCH(Головна_База[[#This Row],[Статус]], 10, "Отримання майна", 20, "Зі складу в підрозділ", 30, "З підрозділа на склад", 40, "З підрозділа в підрозділ", 50, "Списання зі складу", 60, "Списання з підрозділу", 70, "Розкомплектування", 80, "Зняття з обліку", "")</calculatedColumnFormula>
    </tableColumn>
    <tableColumn id="1" xr3:uid="{EF60DCDB-4575-4ADF-AF86-5C34D80A17DA}" name="Найменування війскового майна, індекс, номер креслення" dataDxfId="151"/>
    <tableColumn id="2" xr3:uid="{988435F9-9099-4F5D-9349-F7942DE4741F}" name="Підрозділ, військова частина, з'єднання" dataDxfId="150"/>
    <tableColumn id="3" xr3:uid="{A1511923-AC90-497B-8A25-36AE530BC9B5}" name="Одиниця виміру" dataDxfId="149"/>
    <tableColumn id="4" xr3:uid="{F85F2308-E1CE-4F77-8EE5-372B718FB205}" name="Ціна за одиницю" dataDxfId="148"/>
    <tableColumn id="5" xr3:uid="{E576608B-3223-4EBE-9E09-FCA27A29E94B}" name="Дата запису" dataDxfId="147"/>
    <tableColumn id="6" xr3:uid="{D90AFFEB-46CF-4E69-A8AF-E26D57B8A872}" name="Найменування документа" dataDxfId="146"/>
    <tableColumn id="7" xr3:uid="{374EA7E5-E07D-492B-89C4-3CD2EA427E8A}" name="Номер документа" dataDxfId="145"/>
    <tableColumn id="8" xr3:uid="{3E05B9AB-CE88-49B3-9B0E-AA74C1E424FF}" name="Дата документа" dataDxfId="144"/>
    <tableColumn id="9" xr3:uid="{0F27DAB3-8949-4121-8E3B-16A682CF9937}" name="Постачальник (одержувач)" dataDxfId="143"/>
    <tableColumn id="10" xr3:uid="{29917230-BF66-44A3-A2CF-1C4017F15155}" name="Надійшло" dataDxfId="142"/>
    <tableColumn id="11" xr3:uid="{27AEB9AC-7F9F-45CF-9B9E-0BAF01F584F9}" name="Вибуло" dataDxfId="141"/>
    <tableColumn id="13" xr3:uid="{FC003AA6-2FDA-4863-A489-9269E237B83A}" name="Категорії" dataDxfId="140"/>
    <tableColumn id="12" xr3:uid="{45392D34-FFE5-4AC3-B135-67813AF5AE11}" name="Категорія майна" dataDxfId="139"/>
    <tableColumn id="14" xr3:uid="{61AB402D-2EBE-4DF6-A252-0819B5460E27}" name="Примітка" dataDxfId="138"/>
    <tableColumn id="21" xr3:uid="{7AF072B4-8217-42B2-920C-3193BABB6F54}" name="Серійний номер" dataDxfId="137"/>
    <tableColumn id="15" xr3:uid="{4F90C5D1-0E9C-4797-9538-B2C00AF186F0}" name="Термін дії" dataDxfId="136"/>
    <tableColumn id="16" xr3:uid="{B34F7FA9-F9EA-4713-8F6D-6F7C76E28999}" name="Статус" dataDxfId="135"/>
    <tableColumn id="17" xr3:uid="{8A861C7C-5759-41EC-B9AF-820A691D5C79}" name="Рядок" dataDxfId="134">
      <calculatedColumnFormula>ROW()</calculatedColumnFormula>
    </tableColumn>
    <tableColumn id="20" xr3:uid="{E74D4FCE-45E2-4AA4-B85F-F34A6DC995CA}" name="unique_id" dataDxfId="133"/>
    <tableColumn id="18" xr3:uid="{744665E4-4602-4E51-9701-D4772AA2921A}" name="Авто_док" dataDxfId="132">
      <calculatedColumnFormula>Головна_База[[#This Row],[Номер документа]]&amp;" ("&amp;TEXT(Головна_База[[#This Row],[Дата документа]], Налашт!$G$2)&amp;") - "&amp;Головна_База[[#This Row],[Найменування документа]]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DFB8D3-0DE2-4139-A646-B9F4E81498E1}" name="Майно" displayName="Майно" ref="A1:O2" totalsRowShown="0" headerRowDxfId="131" dataDxfId="129" headerRowBorderDxfId="130" tableBorderDxfId="128">
  <autoFilter ref="A1:O2" xr:uid="{92DFB8D3-0DE2-4139-A646-B9F4E81498E1}"/>
  <sortState xmlns:xlrd2="http://schemas.microsoft.com/office/spreadsheetml/2017/richdata2" ref="A2:O2">
    <sortCondition ref="J1:J2"/>
  </sortState>
  <tableColumns count="15">
    <tableColumn id="7" xr3:uid="{0580FBB9-1815-4436-A814-FC37CF183A84}" name="№" dataDxfId="127">
      <calculatedColumnFormula>SUBTOTAL(103, INDEX(Майно[Найменування війскового майна, індекс, номер креслення], 1):_xlfn.SINGLE(Майно[Найменування війскового майна, індекс, номер креслення]))</calculatedColumnFormula>
    </tableColumn>
    <tableColumn id="8" xr3:uid="{288EFF6C-7329-493E-ACCD-9E8AEC318F7A}" name="Дата документа" dataDxfId="126"/>
    <tableColumn id="10" xr3:uid="{7246F736-B826-4AB7-B114-386F2191FCA0}" name="Назва документа" dataDxfId="125"/>
    <tableColumn id="9" xr3:uid="{F5FC05FF-DA46-4C51-8338-8A63014504E5}" name="Номер документа" dataDxfId="124"/>
    <tableColumn id="1" xr3:uid="{8D1DA63D-F085-4D82-BD49-1E82874503CF}" name="Термін дії" dataDxfId="123"/>
    <tableColumn id="3" xr3:uid="{634A967E-A192-4982-A3F8-F7922004955C}" name="Ціна" dataDxfId="9"/>
    <tableColumn id="2" xr3:uid="{907115EE-0A47-4A2F-B7D3-77D73982A022}" name="Найменування війскового майна, індекс, номер креслення" dataDxfId="7"/>
    <tableColumn id="15" xr3:uid="{21875863-1DE4-46A2-A193-2EF542F36877}" name="Одиниця виміру" dataDxfId="8"/>
    <tableColumn id="5" xr3:uid="{534514EF-033D-4260-9CC4-6A33845DC5D4}" name="Категорії" dataDxfId="6"/>
    <tableColumn id="4" xr3:uid="{78167184-2F3B-4F7F-B3E0-B2AC782D0BBC}" name="Авто_майно" dataDxfId="4">
      <calculatedColumnFormula>_xlfn.LET(_xlpm.Txt, Майно[[#This Row],[Ціна]]&amp;IF(Майно[[#This Row],[Ціна]]="","","₴")&amp;IF(Майно[[#This Row],[Дата документа]]=""," "," ("&amp;TEXT(Майно[[#This Row],[Дата документа]],"ДД.ММ.ГГ")&amp;") ")&amp;IF(Майно[[#This Row],[На балансі]]="","","("&amp;Майно[[#This Row],[На балансі]]&amp;") ")&amp;Майно[[#This Row],[Найменування війскового майна, індекс, номер креслення]], IF(LEN(_xlpm.Txt)&gt;255, LEFT(_xlpm.Txt, 255), _xlpm.Txt))</calculatedColumnFormula>
    </tableColumn>
    <tableColumn id="6" xr3:uid="{7FCCDBB8-F907-47CB-97E4-E85D7C9E9ADA}" name="Author_unique_id" dataDxfId="5"/>
    <tableColumn id="11" xr3:uid="{EEC9BD48-E34B-4A3D-A5AD-53799839CF61}" name="Надійшло" dataDxfId="122">
      <calculatedColumnFormula array="1">IF(Майно[[#This Row],[Найменування війскового майна, індекс, номер креслення]]&lt;&gt;"", SUM(_xlfn._xlws.FILTER(Головна_База[Надійшло], (Головна_База[Підрозділ, військова частина, з''єднання]="") * (Головна_База[Найменування війскового майна, індекс, номер креслення]=Майно[[#This Row],[Найменування війскового майна, індекс, номер креслення]]) * (Головна_База[Статус]=10), 0)), "")</calculatedColumnFormula>
    </tableColumn>
    <tableColumn id="12" xr3:uid="{125D1042-AEEE-42AE-A4E3-4EE03970271F}" name="Вибуло та Списано разом" dataDxfId="121">
      <calculatedColumnFormula array="1">IF(Майно[[#This Row],[Найменування війскового майна, індекс, номер креслення]]&lt;&gt;"", SUM(_xlfn._xlws.FILTER(Головна_База[Надійшло], (Головна_База[Найменування війскового майна, індекс, номер креслення]=Майно[[#This Row],[Найменування війскового майна, індекс, номер креслення]]) * (Головна_База[Статус]=20), 0)) - SUM(_xlfn._xlws.FILTER(Головна_База[Вибуло], (Головна_База[Найменування війскового майна, індекс, номер креслення]=Майно[[#This Row],[Найменування війскового майна, індекс, номер креслення]]) * (Головна_База[Статус]=30), 0)) + SUM(_xlfn._xlws.FILTER(Головна_База[Надійшло], (Головна_База[Найменування війскового майна, індекс, номер креслення]=Майно[[#This Row],[Найменування війскового майна, індекс, номер креслення]]) * (Головна_База[Статус]=80), 0)) + SUM(_xlfn._xlws.FILTER(Головна_База[Надійшло], (Головна_База[Найменування війскового майна, індекс, номер креслення]=Майно[[#This Row],[Найменування війскового майна, індекс, номер креслення]]) * (Головна_База[Статус]=70), 0)) + Майно[[#This Row],[Списано]], "")</calculatedColumnFormula>
    </tableColumn>
    <tableColumn id="13" xr3:uid="{CA11677E-1532-4ACC-8A99-915261CD4037}" name="Списано" dataDxfId="120">
      <calculatedColumnFormula array="1">IF(Майно[[#This Row],[Найменування війскового майна, індекс, номер креслення]]&lt;&gt;"", SUM(_xlfn._xlws.FILTER(Головна_База[Вибуло], (Головна_База[Найменування війскового майна, індекс, номер креслення]=Майно[[#This Row],[Найменування війскового майна, індекс, номер креслення]]) * (Головна_База[Підрозділ, військова частина, з''єднання]="") * (Головна_База[Статус]=50), 0)), "")</calculatedColumnFormula>
    </tableColumn>
    <tableColumn id="14" xr3:uid="{7FDE01A5-A03E-49CB-8057-836F0A4BAAF5}" name="На балансі" dataDxfId="119">
      <calculatedColumnFormula>IF(Майно[[#This Row],[Найменування війскового майна, індекс, номер креслення]]&lt;&gt;"",Майно[[#This Row],[Надійшло]]-Майно[[#This Row],[Вибуло та Списано разом]], 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AC41BCA-821D-49E6-83B7-FAA2F124F0CE}" name="Підрозділ" displayName="Підрозділ" ref="A1:I2" totalsRowShown="0" headerRowDxfId="118" dataDxfId="116" headerRowBorderDxfId="117" tableBorderDxfId="115" totalsRowBorderDxfId="114">
  <autoFilter ref="A1:I2" xr:uid="{6AC41BCA-821D-49E6-83B7-FAA2F124F0CE}"/>
  <sortState xmlns:xlrd2="http://schemas.microsoft.com/office/spreadsheetml/2017/richdata2" ref="A2:I2">
    <sortCondition ref="C1:C2"/>
  </sortState>
  <tableColumns count="9">
    <tableColumn id="10" xr3:uid="{C6333CE4-8B11-4A35-BCD5-1CC7C7C40462}" name="№" dataDxfId="113">
      <calculatedColumnFormula>SUBTOTAL(103, INDEX(Підрозділ[Найменування ОВУ], 1):_xlfn.SINGLE(Підрозділ[Найменування ОВУ]))</calculatedColumnFormula>
    </tableColumn>
    <tableColumn id="1" xr3:uid="{DED701DC-D2FC-4F59-A857-15F3217DA2D0}" name="Підстава на відкриття" dataDxfId="112"/>
    <tableColumn id="2" xr3:uid="{0557AB6B-F280-46E4-9434-931FD3B62E4B}" name="Найменування ОВУ" dataDxfId="111"/>
    <tableColumn id="3" xr3:uid="{7577D351-8D30-4E34-B536-1050288941DC}" name="Структура" dataDxfId="110"/>
    <tableColumn id="4" xr3:uid="{F1F5DCC8-469E-407D-8032-778FB54B3611}" name="Відповідальний за облік в ОВУ, телефонний номер" dataDxfId="109"/>
    <tableColumn id="5" xr3:uid="{FA09F178-6239-420F-A846-F1DF871961C0}" name="Відповідальний за ключі (електронні довірчі послуги)" dataDxfId="108"/>
    <tableColumn id="6" xr3:uid="{41311FC7-015D-43D0-91BC-7971CCF0E327}" name="Наявність книги обліку майна у підрозділі (+/-)" dataDxfId="107"/>
    <tableColumn id="9" xr3:uid="{FDDF3CED-9ECC-4060-BC96-89E776764FCA}" name="Примітка" dataDxfId="106"/>
    <tableColumn id="11" xr3:uid="{7B28CDA9-6184-4004-8C3E-E5AE9F0DAD25}" name="Підрозділ, військова частина, з'єднання" dataDxfId="105">
      <calculatedColumnFormula>GetSmartAbbreviation(Підрозділ[[#This Row],[Найменування ОВУ]]) &amp; " - " &amp; Підрозділ[[#This Row],[Найменування ОВУ]]</calculatedColumn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09EEF6D-31CE-4527-A1E4-E0FF158D4507}" name="Залишки" displayName="Залишки" ref="A12:E13" insertRow="1" totalsRowShown="0" headerRowDxfId="104" dataDxfId="102" headerRowBorderDxfId="103" tableBorderDxfId="101" totalsRowBorderDxfId="100">
  <autoFilter ref="A12:E13" xr:uid="{409EEF6D-31CE-4527-A1E4-E0FF158D4507}"/>
  <tableColumns count="5">
    <tableColumn id="1" xr3:uid="{36901ABA-46B9-45FC-BB14-2D4F68FA8BAC}" name="Підрозділ" dataDxfId="99"/>
    <tableColumn id="2" xr3:uid="{E22C018C-FB1A-4F5C-8445-136A10741691}" name="Кількість майна" dataDxfId="98"/>
    <tableColumn id="3" xr3:uid="{2447BFA3-1048-4187-AC86-104BF1518054}" name="Категорія майна" dataDxfId="97"/>
    <tableColumn id="4" xr3:uid="{428B5B19-B8EE-4DFB-AD14-A9EC84588FA0}" name="Серійні номери (якщо є)" dataDxfId="96"/>
    <tableColumn id="5" xr3:uid="{AC3559BB-6081-4101-935E-F2C635678DB0}" name="Примітка" dataDxfId="9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64FF62E-93E1-4AAE-8235-E9597D7717A7}" name="Статус" displayName="Статус" ref="A1:A4" totalsRowShown="0" headerRowDxfId="94" headerRowBorderDxfId="93" tableBorderDxfId="92">
  <autoFilter ref="A1:A4" xr:uid="{A64FF62E-93E1-4AAE-8235-E9597D7717A7}">
    <filterColumn colId="0" hiddenButton="1"/>
  </autoFilter>
  <tableColumns count="1">
    <tableColumn id="1" xr3:uid="{1C56A356-5048-4FF8-B919-127801D9875F}" name="Статус_руху_майна" dataDxfId="9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5C77761-BF75-4543-B1FE-B289B1E46F62}" name="Категорія" displayName="Категорія" ref="B1:B7" totalsRowShown="0" headerRowDxfId="90" dataDxfId="88" headerRowBorderDxfId="89" tableBorderDxfId="87">
  <autoFilter ref="B1:B7" xr:uid="{C5C77761-BF75-4543-B1FE-B289B1E46F62}">
    <filterColumn colId="0" hiddenButton="1"/>
  </autoFilter>
  <tableColumns count="1">
    <tableColumn id="1" xr3:uid="{90448198-AFF1-49D4-BC98-A21B9C6B5922}" name="Категорія_майна" dataDxfId="8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2DC94A-CC5D-4118-B4AD-1E1864614680}" name="Одиниця" displayName="Одиниця" ref="D1:D6" totalsRowShown="0" headerRowDxfId="85" dataDxfId="83" headerRowBorderDxfId="84" tableBorderDxfId="82">
  <autoFilter ref="D1:D6" xr:uid="{F32DC94A-CC5D-4118-B4AD-1E1864614680}">
    <filterColumn colId="0" hiddenButton="1"/>
  </autoFilter>
  <tableColumns count="1">
    <tableColumn id="1" xr3:uid="{3809E985-54BF-4F6B-A9AD-E1919B9770A2}" name="Одиниця виміру" dataDxfId="81"/>
  </tableColumns>
  <tableStyleInfo name="TableStyleMedium2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AEE6C21-C233-416F-8A91-1B96599F3C5B}" name="Документ" displayName="Документ" ref="E1:E9" totalsRowShown="0" headerRowDxfId="80" dataDxfId="78" headerRowBorderDxfId="79" tableBorderDxfId="77">
  <autoFilter ref="E1:E9" xr:uid="{EAEE6C21-C233-416F-8A91-1B96599F3C5B}"/>
  <sortState xmlns:xlrd2="http://schemas.microsoft.com/office/spreadsheetml/2017/richdata2" ref="E2:E9">
    <sortCondition ref="E1:E9"/>
  </sortState>
  <tableColumns count="1">
    <tableColumn id="1" xr3:uid="{E1C29B26-0683-4BDD-BD2F-988FAADD399F}" name="Найменування документа" dataDxfId="76"/>
  </tableColumns>
  <tableStyleInfo name="TableStyleMedium2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CFBB746-B6EA-4E90-B03E-D83B60B303CC}" name="Категорія_майна" displayName="Категорія_майна" ref="C1:C2" totalsRowShown="0" headerRowDxfId="75" dataDxfId="73" headerRowBorderDxfId="74" tableBorderDxfId="72" totalsRowBorderDxfId="71">
  <autoFilter ref="C1:C2" xr:uid="{8CFBB746-B6EA-4E90-B03E-D83B60B303CC}"/>
  <sortState xmlns:xlrd2="http://schemas.microsoft.com/office/spreadsheetml/2017/richdata2" ref="C2">
    <sortCondition ref="C2"/>
  </sortState>
  <tableColumns count="1">
    <tableColumn id="1" xr3:uid="{9C81AD48-4973-4CC4-AB24-158A2C801CA6}" name="Категорія" dataDxfId="7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4720583-0B2F-441A-81D3-B0FF04D56AC9}" name="Додаткові_підр" displayName="Додаткові_підр" ref="Q1:Q2" totalsRowShown="0" headerRowDxfId="69" dataDxfId="67" headerRowBorderDxfId="68" tableBorderDxfId="66">
  <autoFilter ref="Q1:Q2" xr:uid="{24720583-0B2F-441A-81D3-B0FF04D56AC9}"/>
  <sortState xmlns:xlrd2="http://schemas.microsoft.com/office/spreadsheetml/2017/richdata2" ref="Q2">
    <sortCondition ref="Q1:Q2"/>
  </sortState>
  <tableColumns count="1">
    <tableColumn id="1" xr3:uid="{12ACB5BC-6BE6-4F96-A63A-4B18A3E71409}" name="Підрозділи додаткові" dataDxfId="6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D77D096-3882-42B9-A498-E30E7A752602}" name="Підрозділ_алл" displayName="Підрозділ_алл" ref="C6:R7" insertRow="1" totalsRowShown="0" headerRowDxfId="64" headerRowBorderDxfId="63" tableBorderDxfId="62">
  <autoFilter ref="C6:R7" xr:uid="{7D77D096-3882-42B9-A498-E30E7A752602}"/>
  <tableColumns count="16">
    <tableColumn id="1" xr3:uid="{373F106A-FF7E-4D40-B724-B2F4D0F13EA2}" name="Рядок у БАЗІ для редагування" dataDxfId="61"/>
    <tableColumn id="2" xr3:uid="{797DE24D-EA9F-4A9C-AC09-AF143FD6CA07}" name="Найменування війскового майна, індекс, номер креслення" dataDxfId="60"/>
    <tableColumn id="3" xr3:uid="{70F32660-5222-48D5-890B-32E6C6FF28BF}" name="Одиниця виміру" dataDxfId="59"/>
    <tableColumn id="4" xr3:uid="{83B738A5-46FC-4DA7-8A1C-EA4BAC7A8696}" name="Ціна за одиницю" dataDxfId="58"/>
    <tableColumn id="5" xr3:uid="{796023E5-DE82-41F4-90B7-F745138F5084}" name="Дата запису " dataDxfId="57"/>
    <tableColumn id="6" xr3:uid="{717E5650-A744-498D-9D61-3B53D16B15CA}" name="Найменування документа" dataDxfId="56"/>
    <tableColumn id="7" xr3:uid="{C23AC79A-AB4F-4309-A019-45CCC9309E4A}" name="Номер документа" dataDxfId="55"/>
    <tableColumn id="8" xr3:uid="{898A37EB-1A2F-48F2-90AC-477EF4F1712F}" name="Дата документа" dataDxfId="54"/>
    <tableColumn id="9" xr3:uid="{A6A93288-7FB7-4B31-932A-50349C8775C8}" name="Постачальник (одержувач)" dataDxfId="53"/>
    <tableColumn id="10" xr3:uid="{EACA43B7-D669-48FC-9B7D-E256FB615ECE}" name="Надійшло" dataDxfId="52"/>
    <tableColumn id="11" xr3:uid="{6C931229-0E47-4EFA-8661-C2628B5248F5}" name="Вибуло" dataDxfId="51"/>
    <tableColumn id="12" xr3:uid="{53376189-280D-4555-B97B-6843BE0A66D3}" name="Категорії" dataDxfId="50"/>
    <tableColumn id="13" xr3:uid="{C4EBBA55-C8E7-4496-8CC2-27897B83059D}" name="Категорія майна" dataDxfId="49"/>
    <tableColumn id="14" xr3:uid="{4E6A1939-D81E-4580-A7B5-2194B8128967}" name="Примітка" dataDxfId="48"/>
    <tableColumn id="15" xr3:uid="{37DF94BB-CD36-4301-B5CE-6C0199E621E2}" name="Термін дії" dataDxfId="47"/>
    <tableColumn id="16" xr3:uid="{328FA9FE-9D41-4E05-BF0C-B95FEDAFF17B}" name="Статус" dataDxfId="4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07A99E7-32D2-4C97-A5EC-860989AD7450}" name="Майно_алл" displayName="Майно_алл" ref="C6:R7" totalsRowShown="0" headerRowDxfId="45" dataDxfId="43" headerRowBorderDxfId="44" tableBorderDxfId="42">
  <autoFilter ref="C6:R7" xr:uid="{407A99E7-32D2-4C97-A5EC-860989AD7450}"/>
  <sortState xmlns:xlrd2="http://schemas.microsoft.com/office/spreadsheetml/2017/richdata2" ref="C7:R7">
    <sortCondition ref="D6:D7"/>
    <sortCondition ref="G6:G7"/>
  </sortState>
  <tableColumns count="16">
    <tableColumn id="17" xr3:uid="{35C9D4BC-F7B4-4300-9C27-17071C0F67F8}" name="Рядок у БАЗІ для редагування" dataDxfId="41"/>
    <tableColumn id="1" xr3:uid="{3A456DDC-A4A5-4840-95C1-8A4DE0386E81}" name="Підрозділ, військова частина, з'єднання" dataDxfId="40"/>
    <tableColumn id="2" xr3:uid="{37AEC54F-209C-40FB-903E-EFAD5F700ACC}" name="Одиниця виміру" dataDxfId="3"/>
    <tableColumn id="3" xr3:uid="{545078C6-E782-4B9D-B114-E70E2122A0F4}" name="Ціна за одиницю" dataDxfId="1"/>
    <tableColumn id="4" xr3:uid="{FB91268E-C06D-4A9F-AD0C-12D68E8F92EA}" name="Дата запису " dataDxfId="2"/>
    <tableColumn id="5" xr3:uid="{B93A5882-026B-4318-BBE4-1814A628EFF2}" name="Найменування документа" dataDxfId="39"/>
    <tableColumn id="6" xr3:uid="{17F28C78-8F6A-4D15-9C0D-2B1FAF6464C3}" name="Номер документа" dataDxfId="38"/>
    <tableColumn id="7" xr3:uid="{0183FB47-2DB1-4678-9C7B-CB75EF312B1A}" name="Дата документа" dataDxfId="37"/>
    <tableColumn id="8" xr3:uid="{FAAA5FFD-34AA-43C2-8386-667F21CBB29D}" name="Постачальник (одержувач)" dataDxfId="36"/>
    <tableColumn id="9" xr3:uid="{40A1A0B3-CD69-41EA-B2E8-EC095D665AF4}" name="Надійшло" dataDxfId="35"/>
    <tableColumn id="10" xr3:uid="{6034A6F4-FE3E-43FF-A92C-A2E3AA5463F7}" name="Вибуло" dataDxfId="34"/>
    <tableColumn id="11" xr3:uid="{FA5A8644-3419-432A-8A28-7C91EB1E4ACC}" name="Категорії" dataDxfId="33"/>
    <tableColumn id="12" xr3:uid="{EB3B3349-5C15-40DC-93EA-11F7EE9F8843}" name="Категорія майна" dataDxfId="32"/>
    <tableColumn id="13" xr3:uid="{EFC94399-29E0-487A-B610-C5FA74B8C7F8}" name="Примітка" dataDxfId="31"/>
    <tableColumn id="14" xr3:uid="{71ADCC9B-C471-4A2A-9ACF-FAB78188E910}" name="Термін дії" dataDxfId="30"/>
    <tableColumn id="15" xr3:uid="{14F2D081-42E7-4746-9EA1-EEBF455AC3A2}" name="Статус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7" Type="http://schemas.openxmlformats.org/officeDocument/2006/relationships/table" Target="../tables/table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ctrlProp" Target="../ctrlProps/ctrlProp15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18.xml"/><Relationship Id="rId11" Type="http://schemas.openxmlformats.org/officeDocument/2006/relationships/table" Target="../tables/table9.xml"/><Relationship Id="rId5" Type="http://schemas.openxmlformats.org/officeDocument/2006/relationships/ctrlProp" Target="../ctrlProps/ctrlProp17.xml"/><Relationship Id="rId10" Type="http://schemas.openxmlformats.org/officeDocument/2006/relationships/table" Target="../tables/table8.xml"/><Relationship Id="rId4" Type="http://schemas.openxmlformats.org/officeDocument/2006/relationships/ctrlProp" Target="../ctrlProps/ctrlProp16.xml"/><Relationship Id="rId9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1.xml"/><Relationship Id="rId4" Type="http://schemas.openxmlformats.org/officeDocument/2006/relationships/ctrlProp" Target="../ctrlProps/ctrlProp1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2.xml"/><Relationship Id="rId4" Type="http://schemas.openxmlformats.org/officeDocument/2006/relationships/ctrlProp" Target="../ctrlProps/ctrlProp2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1.xml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Microsoft_Word_Document3.docx"/><Relationship Id="rId13" Type="http://schemas.openxmlformats.org/officeDocument/2006/relationships/image" Target="../media/image6.emf"/><Relationship Id="rId3" Type="http://schemas.openxmlformats.org/officeDocument/2006/relationships/vmlDrawing" Target="../drawings/vmlDrawing11.vml"/><Relationship Id="rId7" Type="http://schemas.openxmlformats.org/officeDocument/2006/relationships/image" Target="../media/image3.emf"/><Relationship Id="rId12" Type="http://schemas.openxmlformats.org/officeDocument/2006/relationships/package" Target="../embeddings/Microsoft_Word_Document5.docx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6" Type="http://schemas.openxmlformats.org/officeDocument/2006/relationships/package" Target="../embeddings/Microsoft_Word_Document2.docx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5" Type="http://schemas.openxmlformats.org/officeDocument/2006/relationships/image" Target="../media/image7.emf"/><Relationship Id="rId10" Type="http://schemas.openxmlformats.org/officeDocument/2006/relationships/package" Target="../embeddings/Microsoft_Word_Document4.docx"/><Relationship Id="rId4" Type="http://schemas.openxmlformats.org/officeDocument/2006/relationships/package" Target="../embeddings/Microsoft_Word_Document1.docx"/><Relationship Id="rId9" Type="http://schemas.openxmlformats.org/officeDocument/2006/relationships/image" Target="../media/image4.emf"/><Relationship Id="rId14" Type="http://schemas.openxmlformats.org/officeDocument/2006/relationships/package" Target="../embeddings/Microsoft_Word_Document6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002060"/>
  </sheetPr>
  <dimension ref="A1:AA2"/>
  <sheetViews>
    <sheetView tabSelected="1" zoomScaleNormal="100" workbookViewId="0">
      <pane ySplit="1" topLeftCell="A2" activePane="bottomLeft" state="frozen"/>
      <selection pane="bottomLeft" activeCell="C8" sqref="C8"/>
    </sheetView>
  </sheetViews>
  <sheetFormatPr defaultRowHeight="15" x14ac:dyDescent="0.25"/>
  <cols>
    <col min="1" max="1" width="13.140625" style="116" customWidth="1"/>
    <col min="2" max="2" width="57.42578125" style="219" customWidth="1"/>
    <col min="3" max="3" width="49.7109375" style="219" customWidth="1"/>
    <col min="4" max="4" width="8.42578125" style="184" customWidth="1"/>
    <col min="5" max="5" width="14.5703125" style="116" customWidth="1"/>
    <col min="6" max="6" width="10.5703125" style="220" customWidth="1"/>
    <col min="7" max="7" width="13.7109375" style="186" customWidth="1"/>
    <col min="8" max="8" width="13.140625" style="116" customWidth="1"/>
    <col min="9" max="9" width="10" style="182" customWidth="1"/>
    <col min="10" max="10" width="20.5703125" style="186" customWidth="1"/>
    <col min="11" max="11" width="8.85546875" style="184" customWidth="1"/>
    <col min="12" max="12" width="9.140625" style="184"/>
    <col min="13" max="13" width="14.7109375" style="219" customWidth="1"/>
    <col min="14" max="14" width="9.140625" style="116"/>
    <col min="15" max="15" width="25.42578125" style="221" customWidth="1"/>
    <col min="16" max="16" width="103.5703125" style="235" customWidth="1"/>
    <col min="17" max="17" width="11.42578125" style="218" customWidth="1"/>
    <col min="18" max="18" width="5.7109375" style="222" customWidth="1"/>
    <col min="19" max="19" width="5.7109375" style="221" customWidth="1"/>
    <col min="20" max="20" width="23.5703125" style="245" customWidth="1"/>
    <col min="21" max="21" width="27.42578125" style="246" customWidth="1"/>
    <col min="22" max="22" width="6.5703125" style="218" customWidth="1"/>
    <col min="23" max="23" width="6.140625" style="218" customWidth="1"/>
    <col min="24" max="26" width="6.85546875" style="218" customWidth="1"/>
    <col min="27" max="27" width="7.140625" style="218" customWidth="1"/>
    <col min="28" max="16384" width="9.140625" style="116"/>
  </cols>
  <sheetData>
    <row r="1" spans="1:27" ht="136.5" x14ac:dyDescent="0.25">
      <c r="A1" s="175" t="s">
        <v>276</v>
      </c>
      <c r="B1" s="172" t="s">
        <v>1</v>
      </c>
      <c r="C1" s="172" t="s">
        <v>8</v>
      </c>
      <c r="D1" s="173" t="s">
        <v>7</v>
      </c>
      <c r="E1" s="174" t="s">
        <v>13</v>
      </c>
      <c r="F1" s="173" t="s">
        <v>41</v>
      </c>
      <c r="G1" s="173" t="s">
        <v>3</v>
      </c>
      <c r="H1" s="173" t="s">
        <v>2</v>
      </c>
      <c r="I1" s="173" t="s">
        <v>4</v>
      </c>
      <c r="J1" s="173" t="s">
        <v>5</v>
      </c>
      <c r="K1" s="173" t="s">
        <v>10</v>
      </c>
      <c r="L1" s="173" t="s">
        <v>6</v>
      </c>
      <c r="M1" s="249" t="s">
        <v>255</v>
      </c>
      <c r="N1" s="173" t="s">
        <v>18</v>
      </c>
      <c r="O1" s="175" t="s">
        <v>21</v>
      </c>
      <c r="P1" s="294" t="s">
        <v>284</v>
      </c>
      <c r="Q1" s="229" t="s">
        <v>24</v>
      </c>
      <c r="R1" s="173" t="s">
        <v>22</v>
      </c>
      <c r="S1" s="175" t="s">
        <v>34</v>
      </c>
      <c r="T1" s="293" t="s">
        <v>192</v>
      </c>
      <c r="U1" s="293" t="s">
        <v>274</v>
      </c>
      <c r="V1" s="216"/>
      <c r="W1" s="217"/>
      <c r="X1" s="217"/>
      <c r="Y1" s="217"/>
      <c r="Z1" s="217"/>
      <c r="AA1" s="116"/>
    </row>
    <row r="2" spans="1:27" ht="30" x14ac:dyDescent="0.25">
      <c r="A2" s="232" t="str">
        <f>_xlfn.SWITCH(Головна_База[[#This Row],[Статус]], 10, "Отримання майна", 20, "Зі складу в підрозділ", 30, "З підрозділа на склад", 40, "З підрозділа в підрозділ", 50, "Списання зі складу", 60, "Списання з підрозділу", 70, "Розкомплектування", 80, "Зняття з обліку", "")</f>
        <v>Отримання майна</v>
      </c>
      <c r="B2" s="202" t="s">
        <v>309</v>
      </c>
      <c r="C2" s="202"/>
      <c r="D2" s="206" t="s">
        <v>9</v>
      </c>
      <c r="E2" s="247">
        <v>18500.25</v>
      </c>
      <c r="F2" s="444">
        <v>46165</v>
      </c>
      <c r="G2" s="445" t="s">
        <v>39</v>
      </c>
      <c r="H2" s="269" t="s">
        <v>310</v>
      </c>
      <c r="I2" s="444">
        <v>46165</v>
      </c>
      <c r="J2" s="446" t="s">
        <v>311</v>
      </c>
      <c r="K2" s="206">
        <v>100</v>
      </c>
      <c r="L2" s="206"/>
      <c r="M2" s="202" t="s">
        <v>303</v>
      </c>
      <c r="N2" s="206">
        <v>1</v>
      </c>
      <c r="O2" s="206" t="s">
        <v>312</v>
      </c>
      <c r="P2" s="447"/>
      <c r="Q2" s="444"/>
      <c r="R2" s="448">
        <v>10</v>
      </c>
      <c r="S2" s="230">
        <f>ROW()</f>
        <v>2</v>
      </c>
      <c r="T2" s="244" t="s">
        <v>308</v>
      </c>
      <c r="U2" s="231" t="str">
        <f>Головна_База[[#This Row],[Номер документа]]&amp;" ("&amp;TEXT(Головна_База[[#This Row],[Дата документа]], Налашт!$G$2)&amp;") - "&amp;Головна_База[[#This Row],[Найменування документа]]</f>
        <v>520-КХТ (23.05.26) - Акт приймання-передачі</v>
      </c>
    </row>
  </sheetData>
  <conditionalFormatting sqref="R2:U2">
    <cfRule type="cellIs" dxfId="29" priority="9" stopIfTrue="1" operator="greaterThan">
      <formula>0</formula>
    </cfRule>
  </conditionalFormatting>
  <conditionalFormatting sqref="G2">
    <cfRule type="containsText" dxfId="28" priority="3" operator="containsText" text="ЧЕКАЄМО">
      <formula>NOT(ISERROR(SEARCH("ЧЕКАЄМО",G2)))</formula>
    </cfRule>
  </conditionalFormatting>
  <conditionalFormatting sqref="R2">
    <cfRule type="expression" dxfId="27" priority="2">
      <formula>AND(R2&lt;&gt;10, R2&lt;&gt;20, R2&lt;&gt;30, R2&lt;&gt;40, R2&lt;&gt;50, R2&lt;&gt;60, R2&lt;&gt;70, R2&lt;&gt;80, R2&lt;&gt;"")</formula>
    </cfRule>
  </conditionalFormatting>
  <conditionalFormatting sqref="T2">
    <cfRule type="duplicateValues" dxfId="26" priority="40"/>
  </conditionalFormatting>
  <dataValidations count="5">
    <dataValidation type="list" allowBlank="1" showInputMessage="1" showErrorMessage="1" sqref="C2" xr:uid="{3632F304-FEC8-4E10-8F26-379A7EAF36B0}">
      <formula1>INDIRECT("Підрозділ[Підрозділ, військова частина, з''єднання]")</formula1>
    </dataValidation>
    <dataValidation type="list" allowBlank="1" showInputMessage="1" showErrorMessage="1" sqref="G2" xr:uid="{7A40CDBF-2DD0-44D6-89C5-176DA2532711}">
      <formula1>INDIRECT("Документ[Найменування документа]")</formula1>
    </dataValidation>
    <dataValidation type="list" allowBlank="1" showInputMessage="1" showErrorMessage="1" sqref="D2" xr:uid="{D2B7A2F9-8232-4366-8EA4-80037D98E27E}">
      <formula1>INDIRECT("Одиниця[Одиниця виміру]")</formula1>
    </dataValidation>
    <dataValidation type="list" allowBlank="1" showInputMessage="1" showErrorMessage="1" sqref="N2" xr:uid="{476AE22B-50C6-467B-81C7-C27A0EF9A337}">
      <formula1>INDIRECT("Категорія[Категорія_майна]")</formula1>
    </dataValidation>
    <dataValidation type="list" allowBlank="1" showInputMessage="1" showErrorMessage="1" sqref="M2" xr:uid="{FB3A07B7-6635-4C2B-8554-C031551B5632}">
      <formula1>INDIRECT("Категорія_майна[Категорія]")</formula1>
    </dataValidation>
  </dataValidations>
  <pageMargins left="0.7" right="0.7" top="0.75" bottom="0.75" header="0.3" footer="0.3"/>
  <pageSetup paperSize="9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Кнопка1_Додати_Майно">
                <anchor moveWithCells="1" sizeWithCells="1">
                  <from>
                    <xdr:col>1</xdr:col>
                    <xdr:colOff>57150</xdr:colOff>
                    <xdr:row>0</xdr:row>
                    <xdr:rowOff>1114425</xdr:rowOff>
                  </from>
                  <to>
                    <xdr:col>1</xdr:col>
                    <xdr:colOff>1181100</xdr:colOff>
                    <xdr:row>0</xdr:row>
                    <xdr:rowOff>1600200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Кнопка2_Переміщення_Майна">
                <anchor moveWithCells="1" sizeWithCells="1">
                  <from>
                    <xdr:col>1</xdr:col>
                    <xdr:colOff>1304925</xdr:colOff>
                    <xdr:row>0</xdr:row>
                    <xdr:rowOff>1104900</xdr:rowOff>
                  </from>
                  <to>
                    <xdr:col>1</xdr:col>
                    <xdr:colOff>2562225</xdr:colOff>
                    <xdr:row>0</xdr:row>
                    <xdr:rowOff>1590675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Кнопка3_Списання_Майна">
                <anchor moveWithCells="1" sizeWithCells="1">
                  <from>
                    <xdr:col>1</xdr:col>
                    <xdr:colOff>2667000</xdr:colOff>
                    <xdr:row>0</xdr:row>
                    <xdr:rowOff>1104900</xdr:rowOff>
                  </from>
                  <to>
                    <xdr:col>1</xdr:col>
                    <xdr:colOff>3790950</xdr:colOff>
                    <xdr:row>0</xdr:row>
                    <xdr:rowOff>1590675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Очистити_Фільтри_та_Оновити_Рядки">
                <anchor moveWithCells="1" sizeWithCells="1">
                  <from>
                    <xdr:col>2</xdr:col>
                    <xdr:colOff>800100</xdr:colOff>
                    <xdr:row>0</xdr:row>
                    <xdr:rowOff>1057275</xdr:rowOff>
                  </from>
                  <to>
                    <xdr:col>2</xdr:col>
                    <xdr:colOff>2505075</xdr:colOff>
                    <xdr:row>0</xdr:row>
                    <xdr:rowOff>1609725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ExpandComplexSerialRanges">
                <anchor moveWithCells="1" sizeWithCells="1">
                  <from>
                    <xdr:col>15</xdr:col>
                    <xdr:colOff>104775</xdr:colOff>
                    <xdr:row>0</xdr:row>
                    <xdr:rowOff>1143000</xdr:rowOff>
                  </from>
                  <to>
                    <xdr:col>15</xdr:col>
                    <xdr:colOff>1600200</xdr:colOff>
                    <xdr:row>0</xdr:row>
                    <xdr:rowOff>1590675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Кнопка10_Щелчок">
                <anchor moveWithCells="1" sizeWithCells="1">
                  <from>
                    <xdr:col>2</xdr:col>
                    <xdr:colOff>1990725</xdr:colOff>
                    <xdr:row>0</xdr:row>
                    <xdr:rowOff>123825</xdr:rowOff>
                  </from>
                  <to>
                    <xdr:col>2</xdr:col>
                    <xdr:colOff>3105150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Button 16">
              <controlPr defaultSize="0" print="0" autoFill="0" autoPict="0" macro="[0]!ОновитиКатегоріїМайна">
                <anchor moveWithCells="1" sizeWithCells="1">
                  <from>
                    <xdr:col>12</xdr:col>
                    <xdr:colOff>161925</xdr:colOff>
                    <xdr:row>0</xdr:row>
                    <xdr:rowOff>95250</xdr:rowOff>
                  </from>
                  <to>
                    <xdr:col>12</xdr:col>
                    <xdr:colOff>857250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501CD-D299-4CDD-9982-336CD09CDF15}">
  <sheetPr codeName="Лист2">
    <tabColor rgb="FF002060"/>
  </sheetPr>
  <dimension ref="A1:P15"/>
  <sheetViews>
    <sheetView topLeftCell="E1" zoomScaleNormal="100" workbookViewId="0">
      <pane ySplit="1" topLeftCell="A2" activePane="bottomLeft" state="frozen"/>
      <selection pane="bottomLeft" activeCell="G20" sqref="G20"/>
    </sheetView>
  </sheetViews>
  <sheetFormatPr defaultRowHeight="15" x14ac:dyDescent="0.25"/>
  <cols>
    <col min="1" max="1" width="6.140625" style="86" customWidth="1"/>
    <col min="2" max="2" width="11" style="86" customWidth="1"/>
    <col min="3" max="3" width="17.42578125" style="87" customWidth="1"/>
    <col min="4" max="4" width="13.5703125" style="86" customWidth="1"/>
    <col min="5" max="5" width="10.7109375" style="86" customWidth="1"/>
    <col min="6" max="6" width="14.5703125" style="86" customWidth="1"/>
    <col min="7" max="7" width="50.7109375" style="3" customWidth="1"/>
    <col min="8" max="8" width="9" style="6" customWidth="1"/>
    <col min="9" max="9" width="20" customWidth="1"/>
    <col min="10" max="10" width="52.85546875" style="87" customWidth="1"/>
    <col min="11" max="11" width="17.85546875" style="86" customWidth="1"/>
    <col min="12" max="12" width="10.28515625" style="161" customWidth="1"/>
    <col min="13" max="13" width="13.7109375" style="87" customWidth="1"/>
    <col min="14" max="14" width="8.5703125" style="87" customWidth="1"/>
    <col min="15" max="15" width="9.28515625" style="86" customWidth="1"/>
    <col min="16" max="16" width="8" style="87" customWidth="1"/>
    <col min="17" max="16384" width="9.140625" style="86"/>
  </cols>
  <sheetData>
    <row r="1" spans="1:16" ht="65.25" customHeight="1" x14ac:dyDescent="0.25">
      <c r="A1" s="170" t="s">
        <v>256</v>
      </c>
      <c r="B1" s="170" t="s">
        <v>4</v>
      </c>
      <c r="C1" s="170" t="s">
        <v>258</v>
      </c>
      <c r="D1" s="170" t="s">
        <v>2</v>
      </c>
      <c r="E1" s="170" t="s">
        <v>24</v>
      </c>
      <c r="F1" s="170" t="s">
        <v>195</v>
      </c>
      <c r="G1" s="170" t="s">
        <v>1</v>
      </c>
      <c r="H1" s="170" t="s">
        <v>7</v>
      </c>
      <c r="I1" s="170" t="s">
        <v>255</v>
      </c>
      <c r="J1" s="171" t="s">
        <v>254</v>
      </c>
      <c r="K1" s="170" t="s">
        <v>257</v>
      </c>
      <c r="L1" s="170" t="s">
        <v>10</v>
      </c>
      <c r="M1" s="170" t="s">
        <v>272</v>
      </c>
      <c r="N1" s="170" t="s">
        <v>32</v>
      </c>
      <c r="O1" s="170" t="s">
        <v>31</v>
      </c>
      <c r="P1" s="86"/>
    </row>
    <row r="2" spans="1:16" ht="30" x14ac:dyDescent="0.25">
      <c r="A2" s="169">
        <f>SUBTOTAL(103, INDEX(Майно[Найменування війскового майна, індекс, номер креслення], 1):_xlfn.SINGLE(Майно[Найменування війскового майна, індекс, номер креслення]))</f>
        <v>1</v>
      </c>
      <c r="B2" s="449">
        <v>46165</v>
      </c>
      <c r="C2" s="450" t="s">
        <v>39</v>
      </c>
      <c r="D2" s="283" t="s">
        <v>310</v>
      </c>
      <c r="E2" s="449"/>
      <c r="F2" s="164">
        <v>18500.25</v>
      </c>
      <c r="G2" s="451" t="s">
        <v>309</v>
      </c>
      <c r="H2" s="165" t="s">
        <v>9</v>
      </c>
      <c r="I2" s="295" t="s">
        <v>303</v>
      </c>
      <c r="J2" s="233" t="str">
        <f>_xlfn.LET(_xlpm.Txt, Майно[[#This Row],[Ціна]]&amp;IF(Майно[[#This Row],[Ціна]]="","","₴")&amp;IF(Майно[[#This Row],[Дата документа]]=""," "," ("&amp;TEXT(Майно[[#This Row],[Дата документа]],"ДД.ММ.ГГ")&amp;") ")&amp;IF(Майно[[#This Row],[На балансі]]="","","("&amp;Майно[[#This Row],[На балансі]]&amp;") ")&amp;Майно[[#This Row],[Найменування війскового майна, індекс, номер креслення]], IF(LEN(_xlpm.Txt)&gt;255, LEFT(_xlpm.Txt, 255), _xlpm.Txt))</f>
        <v>18500,25₴ (23.05.26) (100) Тестове майно № 25 - Видалити після додавання хоч одного вашого майна!</v>
      </c>
      <c r="K2" s="180" t="s">
        <v>308</v>
      </c>
      <c r="L2" s="224" cm="1">
        <f t="array" ref="L2">IF(Майно[[#This Row],[Найменування війскового майна, індекс, номер креслення]]&lt;&gt;"", SUM(_xlfn._xlws.FILTER(Головна_База[Надійшло], (Головна_База[Підрозділ, військова частина, з''єднання]="") * (Головна_База[Найменування війскового майна, індекс, номер креслення]=Майно[[#This Row],[Найменування війскового майна, індекс, номер креслення]]) * (Головна_База[Статус]=10), 0)), "")</f>
        <v>100</v>
      </c>
      <c r="M2" s="224" cm="1">
        <f t="array" ref="M2">IF(Майно[[#This Row],[Найменування війскового майна, індекс, номер креслення]]&lt;&gt;"", SUM(_xlfn._xlws.FILTER(Головна_База[Надійшло], (Головна_База[Найменування війскового майна, індекс, номер креслення]=Майно[[#This Row],[Найменування війскового майна, індекс, номер креслення]]) * (Головна_База[Статус]=20), 0)) - SUM(_xlfn._xlws.FILTER(Головна_База[Вибуло], (Головна_База[Найменування війскового майна, індекс, номер креслення]=Майно[[#This Row],[Найменування війскового майна, індекс, номер креслення]]) * (Головна_База[Статус]=30), 0)) + SUM(_xlfn._xlws.FILTER(Головна_База[Надійшло], (Головна_База[Найменування війскового майна, індекс, номер креслення]=Майно[[#This Row],[Найменування війскового майна, індекс, номер креслення]]) * (Головна_База[Статус]=80), 0)) + SUM(_xlfn._xlws.FILTER(Головна_База[Надійшло], (Головна_База[Найменування війскового майна, індекс, номер креслення]=Майно[[#This Row],[Найменування війскового майна, індекс, номер креслення]]) * (Головна_База[Статус]=70), 0)) + Майно[[#This Row],[Списано]], "")</f>
        <v>0</v>
      </c>
      <c r="N2" s="224" cm="1">
        <f t="array" ref="N2">IF(Майно[[#This Row],[Найменування війскового майна, індекс, номер креслення]]&lt;&gt;"", SUM(_xlfn._xlws.FILTER(Головна_База[Вибуло], (Головна_База[Найменування війскового майна, індекс, номер креслення]=Майно[[#This Row],[Найменування війскового майна, індекс, номер креслення]]) * (Головна_База[Підрозділ, військова частина, з''єднання]="") * (Головна_База[Статус]=50), 0)), "")</f>
        <v>0</v>
      </c>
      <c r="O2" s="225">
        <f>IF(Майно[[#This Row],[Найменування війскового майна, індекс, номер креслення]]&lt;&gt;"",Майно[[#This Row],[Надійшло]]-Майно[[#This Row],[Вибуло та Списано разом]], "")</f>
        <v>100</v>
      </c>
    </row>
    <row r="3" spans="1:16" ht="15.75" x14ac:dyDescent="0.25">
      <c r="L3" s="160"/>
      <c r="M3" s="84"/>
    </row>
    <row r="4" spans="1:16" ht="15.75" x14ac:dyDescent="0.25">
      <c r="L4" s="160"/>
      <c r="M4" s="84"/>
    </row>
    <row r="5" spans="1:16" ht="15.75" x14ac:dyDescent="0.25">
      <c r="L5" s="160"/>
      <c r="M5" s="84"/>
    </row>
    <row r="6" spans="1:16" ht="15.75" x14ac:dyDescent="0.25">
      <c r="L6" s="160"/>
      <c r="M6" s="84"/>
    </row>
    <row r="7" spans="1:16" ht="15.75" x14ac:dyDescent="0.25">
      <c r="L7" s="160"/>
      <c r="M7" s="84"/>
    </row>
    <row r="8" spans="1:16" ht="15.75" x14ac:dyDescent="0.25">
      <c r="L8" s="160"/>
      <c r="M8" s="84"/>
    </row>
    <row r="9" spans="1:16" x14ac:dyDescent="0.25">
      <c r="L9" s="160"/>
    </row>
    <row r="10" spans="1:16" ht="15.75" x14ac:dyDescent="0.25">
      <c r="L10" s="160"/>
      <c r="M10" s="84"/>
    </row>
    <row r="11" spans="1:16" ht="15.75" x14ac:dyDescent="0.25">
      <c r="L11" s="160"/>
      <c r="M11" s="84"/>
    </row>
    <row r="12" spans="1:16" x14ac:dyDescent="0.25">
      <c r="L12" s="160"/>
    </row>
    <row r="13" spans="1:16" ht="15.75" x14ac:dyDescent="0.25">
      <c r="L13" s="160"/>
      <c r="M13" s="84"/>
    </row>
    <row r="14" spans="1:16" ht="15.75" x14ac:dyDescent="0.25">
      <c r="L14" s="160"/>
      <c r="M14" s="84"/>
    </row>
    <row r="15" spans="1:16" ht="15.75" x14ac:dyDescent="0.25">
      <c r="L15" s="160"/>
      <c r="M15" s="84"/>
    </row>
  </sheetData>
  <phoneticPr fontId="51" type="noConversion"/>
  <conditionalFormatting sqref="C2">
    <cfRule type="containsText" dxfId="25" priority="4" operator="containsText" text="ЧЕКАЄМО">
      <formula>NOT(ISERROR(SEARCH("ЧЕКАЄМО",C2)))</formula>
    </cfRule>
  </conditionalFormatting>
  <conditionalFormatting sqref="O2">
    <cfRule type="cellIs" dxfId="24" priority="3" operator="lessThan">
      <formula>0</formula>
    </cfRule>
  </conditionalFormatting>
  <conditionalFormatting sqref="G2">
    <cfRule type="duplicateValues" dxfId="23" priority="43"/>
  </conditionalFormatting>
  <conditionalFormatting sqref="K2">
    <cfRule type="duplicateValues" dxfId="22" priority="44"/>
  </conditionalFormatting>
  <dataValidations count="3">
    <dataValidation type="list" allowBlank="1" showInputMessage="1" showErrorMessage="1" sqref="I2" xr:uid="{B671C26A-7AB7-4024-B15A-E2D5A1AF0F46}">
      <formula1>INDIRECT("Категорія_майна[Категорія]")</formula1>
    </dataValidation>
    <dataValidation type="list" allowBlank="1" showInputMessage="1" showErrorMessage="1" sqref="C2" xr:uid="{122B39BD-7AEB-409F-9FE0-2368A9059672}">
      <formula1>INDIRECT("Документ[Найменування документа]")</formula1>
    </dataValidation>
    <dataValidation type="list" allowBlank="1" showInputMessage="1" showErrorMessage="1" sqref="H2" xr:uid="{09C2C61F-BCC7-4CEC-910E-21A4104653C2}">
      <formula1>INDIRECT("Одиниця[Одиниця виміру]")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Оновити_Таблицю_Майно">
                <anchor moveWithCells="1" sizeWithCells="1">
                  <from>
                    <xdr:col>15</xdr:col>
                    <xdr:colOff>285750</xdr:colOff>
                    <xdr:row>0</xdr:row>
                    <xdr:rowOff>57150</xdr:rowOff>
                  </from>
                  <to>
                    <xdr:col>18</xdr:col>
                    <xdr:colOff>161925</xdr:colOff>
                    <xdr:row>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ОновитиОдиниціВиміру">
                <anchor moveWithCells="1" sizeWithCells="1">
                  <from>
                    <xdr:col>7</xdr:col>
                    <xdr:colOff>66675</xdr:colOff>
                    <xdr:row>0</xdr:row>
                    <xdr:rowOff>66675</xdr:rowOff>
                  </from>
                  <to>
                    <xdr:col>7</xdr:col>
                    <xdr:colOff>533400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2E4F4-BD1E-44AF-B4C7-649A7D47BE86}">
  <sheetPr codeName="Лист13">
    <tabColor rgb="FF002060"/>
  </sheetPr>
  <dimension ref="A1:J2"/>
  <sheetViews>
    <sheetView showGridLines="0" workbookViewId="0">
      <pane ySplit="1" topLeftCell="A2" activePane="bottomLeft" state="frozen"/>
      <selection pane="bottomLeft" activeCell="C3" sqref="C3"/>
    </sheetView>
  </sheetViews>
  <sheetFormatPr defaultRowHeight="15" x14ac:dyDescent="0.25"/>
  <cols>
    <col min="1" max="1" width="6.5703125" style="3" customWidth="1"/>
    <col min="2" max="2" width="28.42578125" style="3" customWidth="1"/>
    <col min="3" max="3" width="51.140625" style="3" customWidth="1"/>
    <col min="4" max="4" width="19" style="3" customWidth="1"/>
    <col min="5" max="5" width="33.85546875" style="3" customWidth="1"/>
    <col min="6" max="6" width="37.5703125" style="3" customWidth="1"/>
    <col min="7" max="7" width="18.5703125" style="3" customWidth="1"/>
    <col min="8" max="8" width="26.5703125" style="3" customWidth="1"/>
    <col min="9" max="9" width="51.7109375" style="3" customWidth="1"/>
    <col min="10" max="10" width="15.7109375" style="3" customWidth="1"/>
    <col min="11" max="16384" width="9.140625" style="3"/>
  </cols>
  <sheetData>
    <row r="1" spans="1:10" ht="47.25" x14ac:dyDescent="0.25">
      <c r="A1" s="176" t="s">
        <v>256</v>
      </c>
      <c r="B1" s="177" t="s">
        <v>261</v>
      </c>
      <c r="C1" s="177" t="s">
        <v>262</v>
      </c>
      <c r="D1" s="177" t="s">
        <v>263</v>
      </c>
      <c r="E1" s="177" t="s">
        <v>264</v>
      </c>
      <c r="F1" s="177" t="s">
        <v>265</v>
      </c>
      <c r="G1" s="177" t="s">
        <v>266</v>
      </c>
      <c r="H1" s="178" t="s">
        <v>21</v>
      </c>
      <c r="I1" s="177" t="s">
        <v>8</v>
      </c>
      <c r="J1" s="179" t="s">
        <v>267</v>
      </c>
    </row>
    <row r="2" spans="1:10" ht="30" x14ac:dyDescent="0.25">
      <c r="A2" s="162">
        <f>SUBTOTAL(103, INDEX(Підрозділ[Найменування ОВУ], 1):_xlfn.SINGLE(Підрозділ[Найменування ОВУ]))</f>
        <v>1</v>
      </c>
      <c r="B2" s="280" t="s">
        <v>300</v>
      </c>
      <c r="C2" s="441" t="s">
        <v>313</v>
      </c>
      <c r="D2" s="281" t="s">
        <v>301</v>
      </c>
      <c r="E2" s="442" t="s">
        <v>302</v>
      </c>
      <c r="F2" s="442"/>
      <c r="G2" s="443"/>
      <c r="H2" s="443" t="s">
        <v>299</v>
      </c>
      <c r="I2" s="282" t="str">
        <f>GetSmartAbbreviation(Підрозділ[[#This Row],[Найменування ОВУ]]) &amp; " - " &amp; Підрозділ[[#This Row],[Найменування ОВУ]]</f>
        <v>ТП 1 ЗСУВПДХОВП - Тестовий підрозділ 1 ЗСУ - Видалити після додавання хоч одного вашого підрозділу!</v>
      </c>
    </row>
  </sheetData>
  <phoneticPr fontId="5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3" name="Button 1">
              <controlPr defaultSize="0" print="0" autoFill="0" autoPict="0" macro="[0]!Оновити_Таблицю_Підрозділ">
                <anchor moveWithCells="1" sizeWithCells="1">
                  <from>
                    <xdr:col>10</xdr:col>
                    <xdr:colOff>152400</xdr:colOff>
                    <xdr:row>0</xdr:row>
                    <xdr:rowOff>38100</xdr:rowOff>
                  </from>
                  <to>
                    <xdr:col>14</xdr:col>
                    <xdr:colOff>57150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747B8-1F38-4BE3-A80F-C68E98E85262}">
  <sheetPr codeName="Лист14">
    <tabColor rgb="FF002060"/>
  </sheetPr>
  <dimension ref="A1:E13"/>
  <sheetViews>
    <sheetView showGridLines="0" workbookViewId="0">
      <selection activeCell="B5" sqref="B5"/>
    </sheetView>
  </sheetViews>
  <sheetFormatPr defaultRowHeight="15" x14ac:dyDescent="0.25"/>
  <cols>
    <col min="1" max="1" width="47.42578125" style="238" customWidth="1"/>
    <col min="2" max="2" width="65.7109375" style="144" customWidth="1"/>
    <col min="3" max="3" width="18.140625" style="144" customWidth="1"/>
    <col min="4" max="4" width="27.5703125" style="290" customWidth="1"/>
    <col min="5" max="5" width="34.7109375" style="144" customWidth="1"/>
    <col min="6" max="6" width="9.140625" style="144"/>
    <col min="7" max="7" width="10.28515625" style="144" bestFit="1" customWidth="1"/>
    <col min="8" max="16384" width="9.140625" style="144"/>
  </cols>
  <sheetData>
    <row r="1" spans="1:5" ht="31.5" customHeight="1" x14ac:dyDescent="0.25">
      <c r="A1" s="296" t="s">
        <v>279</v>
      </c>
      <c r="B1" s="296"/>
    </row>
    <row r="3" spans="1:5" ht="80.25" customHeight="1" x14ac:dyDescent="0.25">
      <c r="A3" s="239" t="s">
        <v>1</v>
      </c>
      <c r="B3" s="115"/>
    </row>
    <row r="4" spans="1:5" ht="20.100000000000001" customHeight="1" x14ac:dyDescent="0.25">
      <c r="A4" s="239" t="s">
        <v>255</v>
      </c>
      <c r="B4" s="236"/>
      <c r="D4" s="297" t="s">
        <v>292</v>
      </c>
      <c r="E4" s="297"/>
    </row>
    <row r="5" spans="1:5" ht="20.100000000000001" customHeight="1" x14ac:dyDescent="0.25">
      <c r="A5" s="239" t="s">
        <v>281</v>
      </c>
      <c r="B5" s="237"/>
      <c r="D5" s="297"/>
      <c r="E5" s="297"/>
    </row>
    <row r="6" spans="1:5" ht="20.100000000000001" customHeight="1" x14ac:dyDescent="0.25">
      <c r="A6" s="239" t="s">
        <v>7</v>
      </c>
      <c r="B6" s="89"/>
      <c r="D6" s="297"/>
      <c r="E6" s="297"/>
    </row>
    <row r="7" spans="1:5" ht="20.100000000000001" customHeight="1" x14ac:dyDescent="0.25">
      <c r="A7" s="239" t="s">
        <v>13</v>
      </c>
      <c r="B7" s="257"/>
      <c r="D7" s="297"/>
      <c r="E7" s="297"/>
    </row>
    <row r="8" spans="1:5" ht="20.100000000000001" customHeight="1" x14ac:dyDescent="0.25">
      <c r="A8" s="239" t="s">
        <v>41</v>
      </c>
      <c r="B8" s="237">
        <v>46165</v>
      </c>
      <c r="D8" s="297"/>
      <c r="E8" s="297"/>
    </row>
    <row r="9" spans="1:5" ht="20.100000000000001" customHeight="1" x14ac:dyDescent="0.25">
      <c r="A9" s="239" t="s">
        <v>285</v>
      </c>
      <c r="B9" s="89"/>
      <c r="D9" s="287"/>
      <c r="E9" s="217"/>
    </row>
    <row r="10" spans="1:5" x14ac:dyDescent="0.25">
      <c r="A10" s="239" t="s">
        <v>286</v>
      </c>
      <c r="B10" s="89"/>
    </row>
    <row r="11" spans="1:5" ht="36.75" customHeight="1" x14ac:dyDescent="0.25"/>
    <row r="12" spans="1:5" s="238" customFormat="1" ht="33.75" customHeight="1" x14ac:dyDescent="0.25">
      <c r="A12" s="240" t="s">
        <v>282</v>
      </c>
      <c r="B12" s="241" t="s">
        <v>280</v>
      </c>
      <c r="C12" s="242" t="s">
        <v>18</v>
      </c>
      <c r="D12" s="291" t="s">
        <v>283</v>
      </c>
      <c r="E12" s="243" t="s">
        <v>21</v>
      </c>
    </row>
    <row r="13" spans="1:5" x14ac:dyDescent="0.25">
      <c r="A13" s="284"/>
      <c r="B13" s="146"/>
      <c r="C13" s="146"/>
      <c r="D13" s="292"/>
      <c r="E13" s="285"/>
    </row>
  </sheetData>
  <mergeCells count="2">
    <mergeCell ref="A1:B1"/>
    <mergeCell ref="D4:E8"/>
  </mergeCells>
  <dataValidations count="4">
    <dataValidation type="list" allowBlank="1" showInputMessage="1" showErrorMessage="1" sqref="B6" xr:uid="{AC1B4702-30AD-499D-A395-09662A0FBDAD}">
      <formula1>INDIRECT("Одиниця[Одиниця виміру]")</formula1>
    </dataValidation>
    <dataValidation type="list" allowBlank="1" showInputMessage="1" showErrorMessage="1" sqref="B4" xr:uid="{25F1FA0F-13D7-4225-B989-7385948ACB8B}">
      <formula1>INDIRECT("Категорія_майна[Категорія]")</formula1>
    </dataValidation>
    <dataValidation type="list" allowBlank="1" showInputMessage="1" showErrorMessage="1" sqref="C13" xr:uid="{353C83E6-F4FE-4F0F-BF74-BA4AD888ABA7}">
      <formula1>INDIRECT("Категорія[Категорія_майна]")</formula1>
    </dataValidation>
    <dataValidation type="list" allowBlank="1" showInputMessage="1" showErrorMessage="1" sqref="A13" xr:uid="{409A05BF-1BB0-4F60-8AF6-5D67F4BF687D}">
      <formula1>INDIRECT("Підрозділ[Підрозділ, військова частина, з''єднання]")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3" r:id="rId3" name="Button 3">
              <controlPr defaultSize="0" print="0" autoFill="0" autoPict="0" macro="[0]!Очищення_форми_Переносу">
                <anchor moveWithCells="1" sizeWithCells="1">
                  <from>
                    <xdr:col>4</xdr:col>
                    <xdr:colOff>295275</xdr:colOff>
                    <xdr:row>2</xdr:row>
                    <xdr:rowOff>209550</xdr:rowOff>
                  </from>
                  <to>
                    <xdr:col>4</xdr:col>
                    <xdr:colOff>1438275</xdr:colOff>
                    <xdr:row>2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4" name="Button 6">
              <controlPr defaultSize="0" print="0" autoFill="0" autoPict="0" macro="[0]!Переміщення_залишків_із_книги_до_бази">
                <anchor moveWithCells="1" sizeWithCells="1">
                  <from>
                    <xdr:col>3</xdr:col>
                    <xdr:colOff>142875</xdr:colOff>
                    <xdr:row>2</xdr:row>
                    <xdr:rowOff>238125</xdr:rowOff>
                  </from>
                  <to>
                    <xdr:col>3</xdr:col>
                    <xdr:colOff>1743075</xdr:colOff>
                    <xdr:row>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7" r:id="rId5" name="Button 7">
              <controlPr defaultSize="0" print="0" autoFill="0" autoPict="0" macro="[0]!ExpandComplexSerialRanges">
                <anchor moveWithCells="1" sizeWithCells="1">
                  <from>
                    <xdr:col>3</xdr:col>
                    <xdr:colOff>38100</xdr:colOff>
                    <xdr:row>8</xdr:row>
                    <xdr:rowOff>104775</xdr:rowOff>
                  </from>
                  <to>
                    <xdr:col>3</xdr:col>
                    <xdr:colOff>1781175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8" r:id="rId6" name="Button 8">
              <controlPr defaultSize="0" print="0" autoFill="0" autoPict="0" macro="[0]!Кнопка10_Щелчок">
                <anchor moveWithCells="1" sizeWithCells="1">
                  <from>
                    <xdr:col>0</xdr:col>
                    <xdr:colOff>962025</xdr:colOff>
                    <xdr:row>10</xdr:row>
                    <xdr:rowOff>190500</xdr:rowOff>
                  </from>
                  <to>
                    <xdr:col>0</xdr:col>
                    <xdr:colOff>2962275</xdr:colOff>
                    <xdr:row>10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FA5D2-859F-4DAE-B998-4B35AD0D3479}">
  <sheetPr codeName="Лист3">
    <tabColor rgb="FF00B050"/>
  </sheetPr>
  <dimension ref="A1:Q47"/>
  <sheetViews>
    <sheetView showGridLines="0" zoomScaleNormal="100" workbookViewId="0">
      <selection activeCell="H19" sqref="H19"/>
    </sheetView>
  </sheetViews>
  <sheetFormatPr defaultRowHeight="15" x14ac:dyDescent="0.25"/>
  <cols>
    <col min="1" max="1" width="19.28515625" customWidth="1"/>
    <col min="2" max="2" width="16.28515625" style="1" customWidth="1"/>
    <col min="3" max="3" width="23.28515625" style="1" customWidth="1"/>
    <col min="4" max="4" width="10.7109375" style="153" customWidth="1"/>
    <col min="5" max="5" width="27.28515625" style="3" customWidth="1"/>
    <col min="6" max="6" width="31.85546875" style="3" customWidth="1"/>
    <col min="7" max="7" width="10.42578125" customWidth="1"/>
    <col min="8" max="8" width="41.5703125" customWidth="1"/>
    <col min="9" max="9" width="14.85546875" customWidth="1"/>
    <col min="10" max="10" width="2.7109375" customWidth="1"/>
    <col min="11" max="11" width="14.5703125" customWidth="1"/>
    <col min="12" max="12" width="15.7109375" customWidth="1"/>
    <col min="13" max="13" width="26.140625" customWidth="1"/>
    <col min="14" max="14" width="27.42578125" customWidth="1"/>
    <col min="15" max="15" width="67.85546875" customWidth="1"/>
    <col min="16" max="16" width="3" customWidth="1"/>
    <col min="17" max="17" width="68" customWidth="1"/>
  </cols>
  <sheetData>
    <row r="1" spans="1:17" s="6" customFormat="1" ht="90" x14ac:dyDescent="0.25">
      <c r="A1" s="7" t="s">
        <v>20</v>
      </c>
      <c r="B1" s="8" t="s">
        <v>19</v>
      </c>
      <c r="C1" s="258" t="s">
        <v>73</v>
      </c>
      <c r="D1" s="166" t="s">
        <v>7</v>
      </c>
      <c r="E1" s="158" t="s">
        <v>3</v>
      </c>
      <c r="F1" s="25" t="s">
        <v>191</v>
      </c>
      <c r="G1" s="25" t="s">
        <v>271</v>
      </c>
      <c r="H1" s="27" t="s">
        <v>36</v>
      </c>
      <c r="I1" s="25" t="s">
        <v>35</v>
      </c>
      <c r="J1" s="19"/>
      <c r="K1" s="113" t="s">
        <v>193</v>
      </c>
      <c r="L1" s="113" t="s">
        <v>194</v>
      </c>
      <c r="M1" s="149" t="s">
        <v>249</v>
      </c>
      <c r="N1" s="113" t="s">
        <v>270</v>
      </c>
      <c r="O1" s="113" t="s">
        <v>259</v>
      </c>
      <c r="Q1" s="265" t="s">
        <v>289</v>
      </c>
    </row>
    <row r="2" spans="1:17" s="2" customFormat="1" ht="30" customHeight="1" x14ac:dyDescent="0.25">
      <c r="A2" s="117" t="s">
        <v>15</v>
      </c>
      <c r="B2" s="119">
        <v>1</v>
      </c>
      <c r="C2" s="168" t="s">
        <v>303</v>
      </c>
      <c r="D2" s="167" t="s">
        <v>9</v>
      </c>
      <c r="E2" s="260" t="s">
        <v>40</v>
      </c>
      <c r="F2" s="289" t="s">
        <v>307</v>
      </c>
      <c r="G2" s="117" t="s">
        <v>315</v>
      </c>
      <c r="H2" s="117" t="s">
        <v>23</v>
      </c>
      <c r="I2" s="24">
        <v>90</v>
      </c>
      <c r="J2" s="20"/>
      <c r="K2" s="117" t="s">
        <v>304</v>
      </c>
      <c r="L2" s="119">
        <v>1</v>
      </c>
      <c r="M2" s="118">
        <v>3</v>
      </c>
      <c r="N2" s="118" t="s">
        <v>269</v>
      </c>
      <c r="O2" s="117" t="s">
        <v>305</v>
      </c>
      <c r="Q2" s="288" t="s">
        <v>306</v>
      </c>
    </row>
    <row r="3" spans="1:17" x14ac:dyDescent="0.25">
      <c r="A3" s="26" t="s">
        <v>16</v>
      </c>
      <c r="B3" s="248">
        <v>2</v>
      </c>
      <c r="C3"/>
      <c r="D3" s="266" t="s">
        <v>287</v>
      </c>
      <c r="E3" s="260" t="s">
        <v>39</v>
      </c>
      <c r="F3" s="228"/>
      <c r="H3" s="26" t="s">
        <v>26</v>
      </c>
      <c r="O3" s="26"/>
    </row>
    <row r="4" spans="1:17" x14ac:dyDescent="0.25">
      <c r="A4" s="26" t="s">
        <v>17</v>
      </c>
      <c r="B4" s="248">
        <v>3</v>
      </c>
      <c r="C4"/>
      <c r="D4" s="181" t="s">
        <v>268</v>
      </c>
      <c r="E4" s="261" t="s">
        <v>14</v>
      </c>
      <c r="F4" s="157"/>
      <c r="H4" s="26" t="s">
        <v>27</v>
      </c>
      <c r="K4" s="298" t="s">
        <v>248</v>
      </c>
      <c r="L4" s="298"/>
      <c r="M4" s="298"/>
      <c r="N4" s="298"/>
      <c r="O4" s="26"/>
    </row>
    <row r="5" spans="1:17" x14ac:dyDescent="0.25">
      <c r="B5" s="248">
        <v>4</v>
      </c>
      <c r="C5"/>
      <c r="D5" s="267" t="s">
        <v>290</v>
      </c>
      <c r="E5" s="262" t="s">
        <v>288</v>
      </c>
      <c r="F5" s="157"/>
      <c r="H5" s="26" t="s">
        <v>25</v>
      </c>
      <c r="O5" s="26"/>
    </row>
    <row r="6" spans="1:17" x14ac:dyDescent="0.25">
      <c r="B6" s="248">
        <v>5</v>
      </c>
      <c r="C6"/>
      <c r="D6" s="268" t="s">
        <v>291</v>
      </c>
      <c r="E6" s="261" t="s">
        <v>11</v>
      </c>
      <c r="F6" s="157"/>
      <c r="H6" s="26" t="s">
        <v>28</v>
      </c>
      <c r="K6" s="87"/>
      <c r="L6" s="87"/>
      <c r="M6" s="87"/>
      <c r="N6" s="87"/>
      <c r="O6" s="26"/>
    </row>
    <row r="7" spans="1:17" s="2" customFormat="1" x14ac:dyDescent="0.25">
      <c r="B7" s="119" t="s">
        <v>171</v>
      </c>
      <c r="C7"/>
      <c r="D7" s="159"/>
      <c r="E7" s="260" t="s">
        <v>12</v>
      </c>
      <c r="F7" s="223"/>
      <c r="H7" s="117" t="s">
        <v>29</v>
      </c>
      <c r="K7" s="87"/>
      <c r="L7" s="87"/>
      <c r="M7" s="87"/>
      <c r="N7" s="87"/>
      <c r="O7" s="26"/>
      <c r="Q7"/>
    </row>
    <row r="8" spans="1:17" s="2" customFormat="1" x14ac:dyDescent="0.25">
      <c r="B8" s="9"/>
      <c r="C8"/>
      <c r="D8" s="159"/>
      <c r="E8" s="263" t="s">
        <v>278</v>
      </c>
      <c r="F8" s="209"/>
      <c r="H8" s="117" t="s">
        <v>275</v>
      </c>
      <c r="K8" s="87"/>
      <c r="L8" s="87"/>
      <c r="M8" s="87"/>
      <c r="N8" s="87"/>
      <c r="O8" s="26"/>
      <c r="Q8"/>
    </row>
    <row r="9" spans="1:17" x14ac:dyDescent="0.25">
      <c r="C9"/>
      <c r="D9" s="159"/>
      <c r="E9" s="264" t="s">
        <v>260</v>
      </c>
      <c r="F9" s="215"/>
      <c r="H9" s="234" t="s">
        <v>277</v>
      </c>
      <c r="K9" s="87"/>
      <c r="L9" s="87"/>
      <c r="M9" s="87"/>
      <c r="N9" s="87"/>
      <c r="O9" s="26"/>
    </row>
    <row r="10" spans="1:17" x14ac:dyDescent="0.25">
      <c r="C10"/>
      <c r="D10" s="154"/>
      <c r="E10" s="156"/>
      <c r="F10" s="215"/>
      <c r="K10" s="87"/>
      <c r="L10" s="87"/>
      <c r="M10" s="87"/>
      <c r="N10" s="87"/>
      <c r="O10" s="26"/>
    </row>
    <row r="11" spans="1:17" x14ac:dyDescent="0.25">
      <c r="C11"/>
      <c r="D11" s="154"/>
      <c r="E11" s="156"/>
      <c r="F11" s="215"/>
      <c r="K11" s="87"/>
      <c r="L11" s="87"/>
      <c r="M11" s="87"/>
      <c r="N11" s="87"/>
      <c r="O11" s="26"/>
    </row>
    <row r="12" spans="1:17" x14ac:dyDescent="0.25">
      <c r="C12"/>
      <c r="D12" s="154"/>
      <c r="E12" s="156"/>
      <c r="F12" s="215"/>
      <c r="K12" s="87"/>
      <c r="L12" s="87"/>
      <c r="M12" s="87"/>
      <c r="N12" s="87"/>
      <c r="O12" s="26"/>
    </row>
    <row r="13" spans="1:17" x14ac:dyDescent="0.25">
      <c r="C13"/>
      <c r="D13" s="154"/>
      <c r="E13" s="156"/>
      <c r="F13" s="215"/>
      <c r="K13" s="87"/>
      <c r="L13" s="87"/>
      <c r="M13" s="87"/>
      <c r="N13" s="87"/>
      <c r="O13" s="26"/>
    </row>
    <row r="14" spans="1:17" x14ac:dyDescent="0.25">
      <c r="C14"/>
      <c r="D14" s="154"/>
      <c r="E14" s="259"/>
      <c r="K14" s="87"/>
      <c r="L14" s="87"/>
      <c r="M14" s="87"/>
      <c r="N14" s="87"/>
    </row>
    <row r="15" spans="1:17" x14ac:dyDescent="0.25">
      <c r="C15"/>
      <c r="D15" s="155"/>
      <c r="K15" s="87"/>
      <c r="L15" s="87"/>
      <c r="M15" s="87"/>
      <c r="N15" s="87"/>
    </row>
    <row r="16" spans="1:17" x14ac:dyDescent="0.25">
      <c r="C16"/>
      <c r="D16" s="155"/>
      <c r="K16" s="87"/>
      <c r="L16" s="87"/>
      <c r="M16" s="87"/>
      <c r="N16" s="87"/>
    </row>
    <row r="17" spans="3:14" x14ac:dyDescent="0.25">
      <c r="C17"/>
      <c r="D17" s="155"/>
      <c r="K17" s="87"/>
      <c r="L17" s="87"/>
      <c r="M17" s="87"/>
      <c r="N17" s="87"/>
    </row>
    <row r="18" spans="3:14" x14ac:dyDescent="0.25">
      <c r="C18"/>
      <c r="D18" s="155"/>
      <c r="K18" s="87"/>
      <c r="L18" s="87"/>
      <c r="M18" s="87"/>
      <c r="N18" s="87"/>
    </row>
    <row r="19" spans="3:14" x14ac:dyDescent="0.25">
      <c r="C19"/>
      <c r="K19" s="87"/>
      <c r="L19" s="87"/>
      <c r="M19" s="87"/>
      <c r="N19" s="87"/>
    </row>
    <row r="20" spans="3:14" x14ac:dyDescent="0.25">
      <c r="C20"/>
      <c r="K20" s="87"/>
      <c r="L20" s="87"/>
      <c r="M20" s="87"/>
      <c r="N20" s="87"/>
    </row>
    <row r="21" spans="3:14" x14ac:dyDescent="0.25">
      <c r="C21"/>
      <c r="K21" s="87"/>
      <c r="L21" s="87"/>
      <c r="M21" s="87"/>
      <c r="N21" s="87"/>
    </row>
    <row r="22" spans="3:14" x14ac:dyDescent="0.25">
      <c r="C22"/>
      <c r="K22" s="87"/>
      <c r="L22" s="87"/>
      <c r="M22" s="87"/>
      <c r="N22" s="87"/>
    </row>
    <row r="23" spans="3:14" x14ac:dyDescent="0.25">
      <c r="C23"/>
      <c r="K23" s="87"/>
      <c r="L23" s="87"/>
      <c r="M23" s="87"/>
      <c r="N23" s="87"/>
    </row>
    <row r="24" spans="3:14" x14ac:dyDescent="0.25">
      <c r="C24"/>
      <c r="K24" s="87"/>
      <c r="L24" s="87"/>
      <c r="M24" s="87"/>
      <c r="N24" s="87"/>
    </row>
    <row r="25" spans="3:14" x14ac:dyDescent="0.25">
      <c r="C25"/>
      <c r="K25" s="87"/>
      <c r="L25" s="87"/>
      <c r="M25" s="87"/>
      <c r="N25" s="87"/>
    </row>
    <row r="26" spans="3:14" x14ac:dyDescent="0.25">
      <c r="C26"/>
      <c r="K26" s="87"/>
      <c r="L26" s="87"/>
      <c r="M26" s="87"/>
      <c r="N26" s="87"/>
    </row>
    <row r="27" spans="3:14" x14ac:dyDescent="0.25">
      <c r="C27"/>
      <c r="K27" s="87"/>
      <c r="L27" s="87"/>
      <c r="M27" s="87"/>
      <c r="N27" s="87"/>
    </row>
    <row r="28" spans="3:14" x14ac:dyDescent="0.25">
      <c r="C28"/>
      <c r="K28" s="87"/>
      <c r="L28" s="87"/>
      <c r="M28" s="87"/>
      <c r="N28" s="87"/>
    </row>
    <row r="29" spans="3:14" x14ac:dyDescent="0.25">
      <c r="C29"/>
      <c r="K29" s="87"/>
      <c r="L29" s="87"/>
      <c r="M29" s="87"/>
      <c r="N29" s="87"/>
    </row>
    <row r="30" spans="3:14" x14ac:dyDescent="0.25">
      <c r="C30"/>
      <c r="K30" s="87"/>
      <c r="L30" s="87"/>
      <c r="M30" s="87"/>
      <c r="N30" s="87"/>
    </row>
    <row r="31" spans="3:14" x14ac:dyDescent="0.25">
      <c r="C31"/>
      <c r="K31" s="87"/>
      <c r="L31" s="87"/>
      <c r="M31" s="87"/>
      <c r="N31" s="87"/>
    </row>
    <row r="32" spans="3:14" x14ac:dyDescent="0.25">
      <c r="C32"/>
      <c r="K32" s="87"/>
      <c r="L32" s="87"/>
      <c r="M32" s="87"/>
      <c r="N32" s="87"/>
    </row>
    <row r="33" spans="3:14" x14ac:dyDescent="0.25">
      <c r="C33"/>
      <c r="K33" s="87"/>
      <c r="L33" s="87"/>
      <c r="M33" s="87"/>
      <c r="N33" s="87"/>
    </row>
    <row r="34" spans="3:14" x14ac:dyDescent="0.25">
      <c r="C34"/>
    </row>
    <row r="35" spans="3:14" x14ac:dyDescent="0.25">
      <c r="C35"/>
    </row>
    <row r="36" spans="3:14" x14ac:dyDescent="0.25">
      <c r="C36"/>
    </row>
    <row r="37" spans="3:14" x14ac:dyDescent="0.25">
      <c r="C37"/>
    </row>
    <row r="38" spans="3:14" x14ac:dyDescent="0.25">
      <c r="C38"/>
    </row>
    <row r="39" spans="3:14" x14ac:dyDescent="0.25">
      <c r="C39"/>
    </row>
    <row r="40" spans="3:14" x14ac:dyDescent="0.25">
      <c r="C40"/>
    </row>
    <row r="41" spans="3:14" x14ac:dyDescent="0.25">
      <c r="C41"/>
    </row>
    <row r="42" spans="3:14" x14ac:dyDescent="0.25">
      <c r="C42"/>
    </row>
    <row r="43" spans="3:14" x14ac:dyDescent="0.25">
      <c r="C43"/>
    </row>
    <row r="44" spans="3:14" x14ac:dyDescent="0.25">
      <c r="C44"/>
    </row>
    <row r="45" spans="3:14" x14ac:dyDescent="0.25">
      <c r="C45"/>
    </row>
    <row r="46" spans="3:14" x14ac:dyDescent="0.25">
      <c r="C46" s="9"/>
    </row>
    <row r="47" spans="3:14" x14ac:dyDescent="0.25">
      <c r="C47" s="9"/>
    </row>
  </sheetData>
  <mergeCells count="1">
    <mergeCell ref="K4:N4"/>
  </mergeCells>
  <dataValidations count="3">
    <dataValidation type="list" allowBlank="1" showInputMessage="1" showErrorMessage="1" sqref="N2" xr:uid="{4FFE6A2C-BE87-458F-84BD-11669AC63FF8}">
      <formula1>"Ні,Так"</formula1>
    </dataValidation>
    <dataValidation type="list" allowBlank="1" showInputMessage="1" showErrorMessage="1" sqref="L2:M2" xr:uid="{F135B66F-EF68-41D7-A2F6-A90374A87BC1}">
      <formula1>"1,2,3"</formula1>
    </dataValidation>
    <dataValidation type="list" allowBlank="1" showInputMessage="1" showErrorMessage="1" sqref="G2" xr:uid="{CCB88763-35BF-444D-ADFF-4FA8B15A4E6A}">
      <formula1>"ДД.ММ.ГГ,DD.MM.YY"</formula1>
    </dataValidation>
  </dataValidations>
  <hyperlinks>
    <hyperlink ref="K4:N4" location="Help!A1" display="  Інструкція із синхронізації на аркуші - Help" xr:uid="{A2EDB754-FFDA-47B8-A77C-42B90D732677}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Створити_Архів_Книги">
                <anchor moveWithCells="1" sizeWithCells="1">
                  <from>
                    <xdr:col>5</xdr:col>
                    <xdr:colOff>342900</xdr:colOff>
                    <xdr:row>13</xdr:row>
                    <xdr:rowOff>152400</xdr:rowOff>
                  </from>
                  <to>
                    <xdr:col>5</xdr:col>
                    <xdr:colOff>2095500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4" name="Button 6">
              <controlPr defaultSize="0" print="0" autoFill="0" autoPict="0" macro="[0]!Синхронізувати_Бази">
                <anchor moveWithCells="1" sizeWithCells="1">
                  <from>
                    <xdr:col>11</xdr:col>
                    <xdr:colOff>171450</xdr:colOff>
                    <xdr:row>5</xdr:row>
                    <xdr:rowOff>66675</xdr:rowOff>
                  </from>
                  <to>
                    <xdr:col>12</xdr:col>
                    <xdr:colOff>781050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5" name="Button 7">
              <controlPr defaultSize="0" print="0" autoFill="0" autoPict="0" macro="[0]!Синхронізація_та_чистка_категорій">
                <anchor moveWithCells="1" sizeWithCells="1">
                  <from>
                    <xdr:col>2</xdr:col>
                    <xdr:colOff>47625</xdr:colOff>
                    <xdr:row>0</xdr:row>
                    <xdr:rowOff>200025</xdr:rowOff>
                  </from>
                  <to>
                    <xdr:col>2</xdr:col>
                    <xdr:colOff>1257300</xdr:colOff>
                    <xdr:row>0</xdr:row>
                    <xdr:rowOff>781050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6" name="Button 8">
              <controlPr defaultSize="0" print="0" autoFill="0" autoPict="0" macro="[0]!Оновити_Додаткові_Підр">
                <anchor moveWithCells="1" sizeWithCells="1">
                  <from>
                    <xdr:col>16</xdr:col>
                    <xdr:colOff>1419225</xdr:colOff>
                    <xdr:row>0</xdr:row>
                    <xdr:rowOff>238125</xdr:rowOff>
                  </from>
                  <to>
                    <xdr:col>16</xdr:col>
                    <xdr:colOff>3076575</xdr:colOff>
                    <xdr:row>0</xdr:row>
                    <xdr:rowOff>771525</xdr:rowOff>
                  </to>
                </anchor>
              </controlPr>
            </control>
          </mc:Choice>
        </mc:AlternateContent>
      </controls>
    </mc:Choice>
  </mc:AlternateContent>
  <tableParts count="6">
    <tablePart r:id="rId7"/>
    <tablePart r:id="rId8"/>
    <tablePart r:id="rId9"/>
    <tablePart r:id="rId10"/>
    <tablePart r:id="rId11"/>
    <tablePart r:id="rId1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CD7BB-D916-426A-AFE6-79F8CFE1A03E}">
  <sheetPr codeName="Лист4">
    <tabColor rgb="FF92D050"/>
  </sheetPr>
  <dimension ref="C1:Z100"/>
  <sheetViews>
    <sheetView showGridLines="0" showWhiteSpace="0" topLeftCell="D1" zoomScaleNormal="100" workbookViewId="0">
      <selection activeCell="E3" sqref="E3:F3"/>
    </sheetView>
  </sheetViews>
  <sheetFormatPr defaultRowHeight="15" x14ac:dyDescent="0.25"/>
  <cols>
    <col min="1" max="2" width="2.42578125" customWidth="1"/>
    <col min="3" max="3" width="7.42578125" style="9" customWidth="1"/>
    <col min="4" max="4" width="57.42578125" customWidth="1"/>
    <col min="6" max="6" width="11.140625" style="33" customWidth="1"/>
    <col min="7" max="7" width="11" customWidth="1"/>
    <col min="8" max="8" width="16.42578125" customWidth="1"/>
    <col min="9" max="9" width="12.42578125" customWidth="1"/>
    <col min="10" max="10" width="10" customWidth="1"/>
    <col min="14" max="14" width="9.28515625" customWidth="1"/>
    <col min="17" max="17" width="10.42578125" customWidth="1"/>
    <col min="18" max="18" width="6.7109375" style="1" customWidth="1"/>
    <col min="19" max="19" width="5.28515625" customWidth="1"/>
    <col min="20" max="20" width="40.140625" style="210" customWidth="1"/>
    <col min="21" max="21" width="16" style="208" customWidth="1"/>
    <col min="22" max="25" width="9.140625" style="9"/>
    <col min="26" max="26" width="11" style="17" customWidth="1"/>
  </cols>
  <sheetData>
    <row r="1" spans="3:26" x14ac:dyDescent="0.25">
      <c r="T1"/>
      <c r="U1" s="5"/>
      <c r="V1"/>
      <c r="W1"/>
      <c r="X1"/>
      <c r="Y1"/>
      <c r="Z1" s="4"/>
    </row>
    <row r="2" spans="3:26" x14ac:dyDescent="0.25">
      <c r="T2"/>
      <c r="U2" s="5"/>
      <c r="V2"/>
      <c r="W2"/>
      <c r="X2"/>
      <c r="Y2"/>
      <c r="Z2" s="4"/>
    </row>
    <row r="3" spans="3:26" s="9" customFormat="1" ht="42" customHeight="1" x14ac:dyDescent="0.25">
      <c r="C3" s="15"/>
      <c r="D3" s="28" t="s">
        <v>8</v>
      </c>
      <c r="E3" s="299" t="s">
        <v>314</v>
      </c>
      <c r="F3" s="300"/>
      <c r="G3"/>
      <c r="H3" s="28" t="s">
        <v>38</v>
      </c>
      <c r="I3" s="29" t="s">
        <v>298</v>
      </c>
      <c r="L3" s="9" t="s">
        <v>37</v>
      </c>
      <c r="T3" s="302"/>
      <c r="U3" s="302"/>
      <c r="V3" s="302"/>
      <c r="W3" s="302"/>
      <c r="X3" s="302"/>
      <c r="Y3" s="302"/>
      <c r="Z3" s="302"/>
    </row>
    <row r="4" spans="3:26" s="2" customFormat="1" ht="37.5" customHeight="1" x14ac:dyDescent="0.25">
      <c r="C4" s="9"/>
      <c r="F4" s="32"/>
      <c r="G4" s="30"/>
      <c r="J4" s="30"/>
      <c r="R4" s="9"/>
      <c r="T4" s="34" t="s">
        <v>8</v>
      </c>
      <c r="U4" s="301" t="str">
        <f>IF(E3&lt;&gt;"",E3,"СКЛАД")</f>
        <v>ТП 1 ЗСУВПДХОВП - Тестовий підрозділ 1 ЗСУ - Видалити після додавання хоч одного вашого підрозділу!</v>
      </c>
      <c r="V4" s="301"/>
      <c r="W4" s="301"/>
      <c r="X4" s="301"/>
      <c r="Y4" s="301"/>
      <c r="Z4" s="301"/>
    </row>
    <row r="5" spans="3:26" x14ac:dyDescent="0.25">
      <c r="G5" s="4"/>
      <c r="J5" s="4"/>
      <c r="T5"/>
      <c r="U5" s="5"/>
      <c r="V5"/>
      <c r="W5"/>
      <c r="X5"/>
      <c r="Y5"/>
      <c r="Z5" s="4"/>
    </row>
    <row r="6" spans="3:26" s="9" customFormat="1" ht="99.95" customHeight="1" x14ac:dyDescent="0.25">
      <c r="C6" s="23" t="s">
        <v>33</v>
      </c>
      <c r="D6" s="10" t="s">
        <v>1</v>
      </c>
      <c r="E6" s="11" t="s">
        <v>7</v>
      </c>
      <c r="F6" s="16" t="s">
        <v>13</v>
      </c>
      <c r="G6" s="11" t="s">
        <v>0</v>
      </c>
      <c r="H6" s="22" t="s">
        <v>3</v>
      </c>
      <c r="I6" s="11" t="s">
        <v>2</v>
      </c>
      <c r="J6" s="11" t="s">
        <v>4</v>
      </c>
      <c r="K6" s="22" t="s">
        <v>5</v>
      </c>
      <c r="L6" s="11" t="s">
        <v>10</v>
      </c>
      <c r="M6" s="11" t="s">
        <v>6</v>
      </c>
      <c r="N6" s="11" t="s">
        <v>255</v>
      </c>
      <c r="O6" s="11" t="s">
        <v>18</v>
      </c>
      <c r="P6" s="11" t="s">
        <v>21</v>
      </c>
      <c r="Q6" s="11" t="s">
        <v>24</v>
      </c>
      <c r="R6" s="11" t="s">
        <v>22</v>
      </c>
      <c r="S6" s="14"/>
      <c r="T6" s="13" t="s">
        <v>30</v>
      </c>
      <c r="U6" s="21" t="s">
        <v>13</v>
      </c>
      <c r="V6" s="12" t="s">
        <v>10</v>
      </c>
      <c r="W6" s="12" t="s">
        <v>6</v>
      </c>
      <c r="X6" s="12" t="s">
        <v>32</v>
      </c>
      <c r="Y6" s="12" t="s">
        <v>31</v>
      </c>
      <c r="Z6" s="18" t="s">
        <v>24</v>
      </c>
    </row>
    <row r="7" spans="3:26" x14ac:dyDescent="0.25">
      <c r="D7" s="210"/>
      <c r="E7" s="2"/>
      <c r="F7" s="32"/>
      <c r="G7" s="30"/>
      <c r="H7" s="210"/>
      <c r="I7" s="2"/>
      <c r="J7" s="30"/>
      <c r="K7" s="2"/>
      <c r="L7" s="2"/>
      <c r="M7" s="2"/>
      <c r="N7" s="2"/>
      <c r="O7" s="2"/>
      <c r="P7" s="2"/>
      <c r="Q7" s="30"/>
      <c r="R7" s="214"/>
      <c r="T7" s="209"/>
      <c r="U7" s="207"/>
      <c r="V7" s="119"/>
      <c r="W7" s="119"/>
      <c r="X7" s="119"/>
      <c r="Y7" s="119"/>
      <c r="Z7" s="163"/>
    </row>
    <row r="8" spans="3:26" x14ac:dyDescent="0.25">
      <c r="T8" s="209"/>
      <c r="U8" s="207"/>
      <c r="V8" s="119"/>
      <c r="W8" s="119"/>
      <c r="X8" s="119"/>
      <c r="Y8" s="119"/>
      <c r="Z8" s="163"/>
    </row>
    <row r="9" spans="3:26" x14ac:dyDescent="0.25">
      <c r="T9" s="209"/>
      <c r="U9" s="207"/>
      <c r="V9" s="119"/>
      <c r="W9" s="119"/>
      <c r="X9" s="119"/>
      <c r="Y9" s="119"/>
      <c r="Z9" s="163"/>
    </row>
    <row r="10" spans="3:26" x14ac:dyDescent="0.25">
      <c r="T10" s="209"/>
      <c r="U10" s="207"/>
      <c r="V10" s="119"/>
      <c r="W10" s="119"/>
      <c r="X10" s="119"/>
      <c r="Y10" s="119"/>
      <c r="Z10" s="163"/>
    </row>
    <row r="11" spans="3:26" x14ac:dyDescent="0.25">
      <c r="T11" s="209"/>
      <c r="U11" s="207"/>
      <c r="V11" s="119"/>
      <c r="W11" s="119"/>
      <c r="X11" s="119"/>
      <c r="Y11" s="119"/>
      <c r="Z11" s="163"/>
    </row>
    <row r="12" spans="3:26" x14ac:dyDescent="0.25">
      <c r="T12" s="209"/>
      <c r="U12" s="207"/>
      <c r="V12" s="119"/>
      <c r="W12" s="119"/>
      <c r="X12" s="119"/>
      <c r="Y12" s="119"/>
      <c r="Z12" s="163"/>
    </row>
    <row r="13" spans="3:26" x14ac:dyDescent="0.25">
      <c r="T13" s="209"/>
      <c r="U13" s="207"/>
      <c r="V13" s="119"/>
      <c r="W13" s="119"/>
      <c r="X13" s="119"/>
      <c r="Y13" s="119"/>
      <c r="Z13" s="163"/>
    </row>
    <row r="14" spans="3:26" x14ac:dyDescent="0.25">
      <c r="T14" s="209"/>
      <c r="U14" s="207"/>
      <c r="V14" s="119"/>
      <c r="W14" s="119"/>
      <c r="X14" s="119"/>
      <c r="Y14" s="119"/>
      <c r="Z14" s="163"/>
    </row>
    <row r="15" spans="3:26" x14ac:dyDescent="0.25">
      <c r="T15" s="209"/>
      <c r="U15" s="207"/>
      <c r="V15" s="119"/>
      <c r="W15" s="119"/>
      <c r="X15" s="119"/>
      <c r="Y15" s="119"/>
      <c r="Z15" s="163"/>
    </row>
    <row r="16" spans="3:26" x14ac:dyDescent="0.25">
      <c r="T16" s="209"/>
      <c r="U16" s="207"/>
      <c r="V16" s="119"/>
      <c r="W16" s="119"/>
      <c r="X16" s="119"/>
      <c r="Y16" s="119"/>
      <c r="Z16" s="163"/>
    </row>
    <row r="17" spans="20:26" x14ac:dyDescent="0.25">
      <c r="T17" s="209"/>
      <c r="U17" s="207"/>
      <c r="V17" s="119"/>
      <c r="W17" s="119"/>
      <c r="X17" s="119"/>
      <c r="Y17" s="119"/>
      <c r="Z17" s="163"/>
    </row>
    <row r="18" spans="20:26" x14ac:dyDescent="0.25">
      <c r="T18" s="209"/>
      <c r="U18" s="207"/>
      <c r="V18" s="119"/>
      <c r="W18" s="119"/>
      <c r="X18" s="119"/>
      <c r="Y18" s="119"/>
      <c r="Z18" s="163"/>
    </row>
    <row r="19" spans="20:26" x14ac:dyDescent="0.25">
      <c r="T19" s="209"/>
      <c r="U19" s="207"/>
      <c r="V19" s="119"/>
      <c r="W19" s="119"/>
      <c r="X19" s="119"/>
      <c r="Y19" s="119"/>
      <c r="Z19" s="163"/>
    </row>
    <row r="20" spans="20:26" x14ac:dyDescent="0.25">
      <c r="T20" s="209"/>
      <c r="U20" s="207"/>
      <c r="V20" s="119"/>
      <c r="W20" s="119"/>
      <c r="X20" s="119"/>
      <c r="Y20" s="119"/>
      <c r="Z20" s="163"/>
    </row>
    <row r="21" spans="20:26" x14ac:dyDescent="0.25">
      <c r="T21" s="209"/>
      <c r="U21" s="207"/>
      <c r="V21" s="119"/>
      <c r="W21" s="119"/>
      <c r="X21" s="119"/>
      <c r="Y21" s="119"/>
      <c r="Z21" s="163"/>
    </row>
    <row r="22" spans="20:26" x14ac:dyDescent="0.25">
      <c r="T22" s="209"/>
      <c r="U22" s="207"/>
      <c r="V22" s="119"/>
      <c r="W22" s="119"/>
      <c r="X22" s="119"/>
      <c r="Y22" s="119"/>
      <c r="Z22" s="163"/>
    </row>
    <row r="23" spans="20:26" x14ac:dyDescent="0.25">
      <c r="T23" s="209"/>
      <c r="U23" s="207"/>
      <c r="V23" s="119"/>
      <c r="W23" s="119"/>
      <c r="X23" s="119"/>
      <c r="Y23" s="119"/>
      <c r="Z23" s="163"/>
    </row>
    <row r="24" spans="20:26" x14ac:dyDescent="0.25">
      <c r="T24" s="209"/>
      <c r="U24" s="207"/>
      <c r="V24" s="119"/>
      <c r="W24" s="119"/>
      <c r="X24" s="119"/>
      <c r="Y24" s="119"/>
      <c r="Z24" s="163"/>
    </row>
    <row r="25" spans="20:26" x14ac:dyDescent="0.25">
      <c r="T25" s="209"/>
      <c r="U25" s="207"/>
      <c r="V25" s="119"/>
      <c r="W25" s="119"/>
      <c r="X25" s="119"/>
      <c r="Y25" s="119"/>
      <c r="Z25" s="163"/>
    </row>
    <row r="26" spans="20:26" x14ac:dyDescent="0.25">
      <c r="T26" s="209"/>
      <c r="U26" s="207"/>
      <c r="V26" s="119"/>
      <c r="W26" s="119"/>
      <c r="X26" s="119"/>
      <c r="Y26" s="119"/>
      <c r="Z26" s="163"/>
    </row>
    <row r="27" spans="20:26" x14ac:dyDescent="0.25">
      <c r="T27" s="209"/>
      <c r="U27" s="207"/>
      <c r="V27" s="119"/>
      <c r="W27" s="119"/>
      <c r="X27" s="119"/>
      <c r="Y27" s="119"/>
      <c r="Z27" s="163"/>
    </row>
    <row r="28" spans="20:26" x14ac:dyDescent="0.25">
      <c r="T28" s="209"/>
      <c r="U28" s="207"/>
      <c r="V28" s="119"/>
      <c r="W28" s="119"/>
      <c r="X28" s="119"/>
      <c r="Y28" s="119"/>
      <c r="Z28" s="163"/>
    </row>
    <row r="29" spans="20:26" x14ac:dyDescent="0.25">
      <c r="T29" s="209"/>
      <c r="U29" s="207"/>
      <c r="V29" s="119"/>
      <c r="W29" s="119"/>
      <c r="X29" s="119"/>
      <c r="Y29" s="119"/>
      <c r="Z29" s="163"/>
    </row>
    <row r="30" spans="20:26" x14ac:dyDescent="0.25">
      <c r="T30" s="209"/>
      <c r="U30" s="207"/>
      <c r="V30" s="119"/>
      <c r="W30" s="119"/>
      <c r="X30" s="119"/>
      <c r="Y30" s="119"/>
      <c r="Z30" s="163"/>
    </row>
    <row r="31" spans="20:26" x14ac:dyDescent="0.25">
      <c r="T31" s="209"/>
      <c r="U31" s="207"/>
      <c r="V31" s="119"/>
      <c r="W31" s="119"/>
      <c r="X31" s="119"/>
      <c r="Y31" s="119"/>
      <c r="Z31" s="163"/>
    </row>
    <row r="32" spans="20:26" x14ac:dyDescent="0.25">
      <c r="T32" s="209"/>
      <c r="U32" s="207"/>
      <c r="V32" s="119"/>
      <c r="W32" s="119"/>
      <c r="X32" s="119"/>
      <c r="Y32" s="119"/>
      <c r="Z32" s="163"/>
    </row>
    <row r="33" spans="20:26" x14ac:dyDescent="0.25">
      <c r="T33" s="209"/>
      <c r="U33" s="207"/>
      <c r="V33" s="119"/>
      <c r="W33" s="119"/>
      <c r="X33" s="119"/>
      <c r="Y33" s="119"/>
      <c r="Z33" s="163"/>
    </row>
    <row r="34" spans="20:26" x14ac:dyDescent="0.25">
      <c r="T34" s="209"/>
      <c r="U34" s="207"/>
      <c r="V34" s="119"/>
      <c r="W34" s="119"/>
      <c r="X34" s="119"/>
      <c r="Y34" s="119"/>
      <c r="Z34" s="163"/>
    </row>
    <row r="35" spans="20:26" x14ac:dyDescent="0.25">
      <c r="T35" s="209"/>
      <c r="U35" s="207"/>
      <c r="V35" s="119"/>
      <c r="W35" s="119"/>
      <c r="X35" s="119"/>
      <c r="Y35" s="119"/>
      <c r="Z35" s="163"/>
    </row>
    <row r="36" spans="20:26" x14ac:dyDescent="0.25">
      <c r="T36" s="209"/>
      <c r="U36" s="207"/>
      <c r="V36" s="119"/>
      <c r="W36" s="119"/>
      <c r="X36" s="119"/>
      <c r="Y36" s="119"/>
      <c r="Z36" s="163"/>
    </row>
    <row r="37" spans="20:26" x14ac:dyDescent="0.25">
      <c r="T37" s="209"/>
      <c r="U37" s="207"/>
      <c r="V37" s="119"/>
      <c r="W37" s="119"/>
      <c r="X37" s="119"/>
      <c r="Y37" s="119"/>
      <c r="Z37" s="163"/>
    </row>
    <row r="38" spans="20:26" x14ac:dyDescent="0.25">
      <c r="T38" s="209"/>
      <c r="U38" s="207"/>
      <c r="V38" s="119"/>
      <c r="W38" s="119"/>
      <c r="X38" s="119"/>
      <c r="Y38" s="119"/>
      <c r="Z38" s="163"/>
    </row>
    <row r="39" spans="20:26" x14ac:dyDescent="0.25">
      <c r="T39" s="209"/>
      <c r="U39" s="207"/>
      <c r="V39" s="119"/>
      <c r="W39" s="119"/>
      <c r="X39" s="119"/>
      <c r="Y39" s="119"/>
      <c r="Z39" s="163"/>
    </row>
    <row r="40" spans="20:26" x14ac:dyDescent="0.25">
      <c r="T40" s="209"/>
      <c r="U40" s="207"/>
      <c r="V40" s="119"/>
      <c r="W40" s="119"/>
      <c r="X40" s="119"/>
      <c r="Y40" s="119"/>
      <c r="Z40" s="163"/>
    </row>
    <row r="41" spans="20:26" x14ac:dyDescent="0.25">
      <c r="T41" s="209"/>
      <c r="U41" s="207"/>
      <c r="V41" s="119"/>
      <c r="W41" s="119"/>
      <c r="X41" s="119"/>
      <c r="Y41" s="119"/>
      <c r="Z41" s="163"/>
    </row>
    <row r="42" spans="20:26" x14ac:dyDescent="0.25">
      <c r="T42" s="209"/>
      <c r="U42" s="207"/>
      <c r="V42" s="119"/>
      <c r="W42" s="119"/>
      <c r="X42" s="119"/>
      <c r="Y42" s="119"/>
      <c r="Z42" s="163"/>
    </row>
    <row r="43" spans="20:26" x14ac:dyDescent="0.25">
      <c r="T43" s="209"/>
      <c r="U43" s="207"/>
      <c r="V43" s="119"/>
      <c r="W43" s="119"/>
      <c r="X43" s="119"/>
      <c r="Y43" s="119"/>
      <c r="Z43" s="163"/>
    </row>
    <row r="44" spans="20:26" x14ac:dyDescent="0.25">
      <c r="T44" s="209"/>
      <c r="U44" s="207"/>
      <c r="V44" s="119"/>
      <c r="W44" s="119"/>
      <c r="X44" s="119"/>
      <c r="Y44" s="119"/>
      <c r="Z44" s="163"/>
    </row>
    <row r="45" spans="20:26" x14ac:dyDescent="0.25">
      <c r="T45" s="209"/>
      <c r="U45" s="207"/>
      <c r="V45" s="119"/>
      <c r="W45" s="119"/>
      <c r="X45" s="119"/>
      <c r="Y45" s="119"/>
      <c r="Z45" s="163"/>
    </row>
    <row r="46" spans="20:26" x14ac:dyDescent="0.25">
      <c r="T46" s="209"/>
      <c r="U46" s="207"/>
      <c r="V46" s="119"/>
      <c r="W46" s="119"/>
      <c r="X46" s="119"/>
      <c r="Y46" s="119"/>
      <c r="Z46" s="163"/>
    </row>
    <row r="47" spans="20:26" x14ac:dyDescent="0.25">
      <c r="T47" s="209"/>
      <c r="U47" s="207"/>
      <c r="V47" s="119"/>
      <c r="W47" s="119"/>
      <c r="X47" s="119"/>
      <c r="Y47" s="119"/>
      <c r="Z47" s="163"/>
    </row>
    <row r="48" spans="20:26" x14ac:dyDescent="0.25">
      <c r="T48" s="209"/>
      <c r="U48" s="207"/>
      <c r="V48" s="119"/>
      <c r="W48" s="119"/>
      <c r="X48" s="119"/>
      <c r="Y48" s="119"/>
      <c r="Z48" s="163"/>
    </row>
    <row r="49" spans="20:26" x14ac:dyDescent="0.25">
      <c r="T49" s="209"/>
      <c r="U49" s="207"/>
      <c r="V49" s="119"/>
      <c r="W49" s="119"/>
      <c r="X49" s="119"/>
      <c r="Y49" s="119"/>
      <c r="Z49" s="163"/>
    </row>
    <row r="50" spans="20:26" x14ac:dyDescent="0.25">
      <c r="T50" s="209"/>
      <c r="U50" s="207"/>
      <c r="V50" s="119"/>
      <c r="W50" s="119"/>
      <c r="X50" s="119"/>
      <c r="Y50" s="119"/>
      <c r="Z50" s="163"/>
    </row>
    <row r="51" spans="20:26" x14ac:dyDescent="0.25">
      <c r="T51" s="209"/>
      <c r="U51" s="207"/>
      <c r="V51" s="119"/>
      <c r="W51" s="119"/>
      <c r="X51" s="119"/>
      <c r="Y51" s="119"/>
      <c r="Z51" s="163"/>
    </row>
    <row r="52" spans="20:26" x14ac:dyDescent="0.25">
      <c r="T52" s="209"/>
      <c r="U52" s="207"/>
      <c r="V52" s="119"/>
      <c r="W52" s="119"/>
      <c r="X52" s="119"/>
      <c r="Y52" s="119"/>
      <c r="Z52" s="163"/>
    </row>
    <row r="53" spans="20:26" x14ac:dyDescent="0.25">
      <c r="T53" s="209"/>
      <c r="U53" s="207"/>
      <c r="V53" s="119"/>
      <c r="W53" s="119"/>
      <c r="X53" s="119"/>
      <c r="Y53" s="119"/>
      <c r="Z53" s="163"/>
    </row>
    <row r="54" spans="20:26" x14ac:dyDescent="0.25">
      <c r="T54" s="209"/>
      <c r="U54" s="207"/>
      <c r="V54" s="119"/>
      <c r="W54" s="119"/>
      <c r="X54" s="119"/>
      <c r="Y54" s="119"/>
      <c r="Z54" s="163"/>
    </row>
    <row r="55" spans="20:26" x14ac:dyDescent="0.25">
      <c r="T55" s="209"/>
      <c r="U55" s="207"/>
      <c r="V55" s="119"/>
      <c r="W55" s="119"/>
      <c r="X55" s="119"/>
      <c r="Y55" s="119"/>
      <c r="Z55" s="163"/>
    </row>
    <row r="56" spans="20:26" x14ac:dyDescent="0.25">
      <c r="T56" s="209"/>
      <c r="U56" s="207"/>
      <c r="V56" s="119"/>
      <c r="W56" s="119"/>
      <c r="X56" s="119"/>
      <c r="Y56" s="119"/>
      <c r="Z56" s="163"/>
    </row>
    <row r="57" spans="20:26" x14ac:dyDescent="0.25">
      <c r="T57" s="209"/>
      <c r="U57" s="207"/>
      <c r="V57" s="119"/>
      <c r="W57" s="119"/>
      <c r="X57" s="119"/>
      <c r="Y57" s="119"/>
      <c r="Z57" s="163"/>
    </row>
    <row r="58" spans="20:26" x14ac:dyDescent="0.25">
      <c r="T58" s="209"/>
      <c r="U58" s="207"/>
      <c r="V58" s="119"/>
      <c r="W58" s="119"/>
      <c r="X58" s="119"/>
      <c r="Y58" s="119"/>
      <c r="Z58" s="163"/>
    </row>
    <row r="59" spans="20:26" x14ac:dyDescent="0.25">
      <c r="T59" s="209"/>
      <c r="U59" s="207"/>
      <c r="V59" s="119"/>
      <c r="W59" s="119"/>
      <c r="X59" s="119"/>
      <c r="Y59" s="119"/>
      <c r="Z59" s="163"/>
    </row>
    <row r="60" spans="20:26" x14ac:dyDescent="0.25">
      <c r="T60" s="209"/>
      <c r="U60" s="207"/>
      <c r="V60" s="119"/>
      <c r="W60" s="119"/>
      <c r="X60" s="119"/>
      <c r="Y60" s="119"/>
      <c r="Z60" s="163"/>
    </row>
    <row r="61" spans="20:26" x14ac:dyDescent="0.25">
      <c r="T61" s="209"/>
      <c r="U61" s="207"/>
      <c r="V61" s="119"/>
      <c r="W61" s="119"/>
      <c r="X61" s="119"/>
      <c r="Y61" s="119"/>
      <c r="Z61" s="163"/>
    </row>
    <row r="62" spans="20:26" x14ac:dyDescent="0.25">
      <c r="T62" s="209"/>
      <c r="U62" s="207"/>
      <c r="V62" s="119"/>
      <c r="W62" s="119"/>
      <c r="X62" s="119"/>
      <c r="Y62" s="119"/>
      <c r="Z62" s="163"/>
    </row>
    <row r="63" spans="20:26" x14ac:dyDescent="0.25">
      <c r="T63" s="209"/>
      <c r="U63" s="207"/>
      <c r="V63" s="119"/>
      <c r="W63" s="119"/>
      <c r="X63" s="119"/>
      <c r="Y63" s="119"/>
      <c r="Z63" s="163"/>
    </row>
    <row r="64" spans="20:26" x14ac:dyDescent="0.25">
      <c r="T64" s="209"/>
      <c r="U64" s="207"/>
      <c r="V64" s="119"/>
      <c r="W64" s="119"/>
      <c r="X64" s="119"/>
      <c r="Y64" s="119"/>
      <c r="Z64" s="163"/>
    </row>
    <row r="65" spans="20:26" x14ac:dyDescent="0.25">
      <c r="T65" s="209"/>
      <c r="U65" s="207"/>
      <c r="V65" s="119"/>
      <c r="W65" s="119"/>
      <c r="X65" s="119"/>
      <c r="Y65" s="119"/>
      <c r="Z65" s="163"/>
    </row>
    <row r="66" spans="20:26" x14ac:dyDescent="0.25">
      <c r="T66" s="209"/>
      <c r="U66" s="207"/>
      <c r="V66" s="119"/>
      <c r="W66" s="119"/>
      <c r="X66" s="119"/>
      <c r="Y66" s="119"/>
      <c r="Z66" s="163"/>
    </row>
    <row r="67" spans="20:26" x14ac:dyDescent="0.25">
      <c r="T67" s="209"/>
      <c r="U67" s="207"/>
      <c r="V67" s="119"/>
      <c r="W67" s="119"/>
      <c r="X67" s="119"/>
      <c r="Y67" s="119"/>
      <c r="Z67" s="163"/>
    </row>
    <row r="68" spans="20:26" x14ac:dyDescent="0.25">
      <c r="T68" s="209"/>
      <c r="U68" s="207"/>
      <c r="V68" s="119"/>
      <c r="W68" s="119"/>
      <c r="X68" s="119"/>
      <c r="Y68" s="119"/>
      <c r="Z68" s="163"/>
    </row>
    <row r="69" spans="20:26" x14ac:dyDescent="0.25">
      <c r="T69" s="209"/>
      <c r="U69" s="207"/>
      <c r="V69" s="119"/>
      <c r="W69" s="119"/>
      <c r="X69" s="119"/>
      <c r="Y69" s="119"/>
      <c r="Z69" s="163"/>
    </row>
    <row r="70" spans="20:26" x14ac:dyDescent="0.25">
      <c r="T70" s="209"/>
      <c r="U70" s="207"/>
      <c r="V70" s="119"/>
      <c r="W70" s="119"/>
      <c r="X70" s="119"/>
      <c r="Y70" s="119"/>
      <c r="Z70" s="163"/>
    </row>
    <row r="71" spans="20:26" x14ac:dyDescent="0.25">
      <c r="T71" s="209"/>
      <c r="U71" s="207"/>
      <c r="V71" s="119"/>
      <c r="W71" s="119"/>
      <c r="X71" s="119"/>
      <c r="Y71" s="119"/>
      <c r="Z71" s="163"/>
    </row>
    <row r="72" spans="20:26" x14ac:dyDescent="0.25">
      <c r="T72" s="209"/>
      <c r="U72" s="207"/>
      <c r="V72" s="119"/>
      <c r="W72" s="119"/>
      <c r="X72" s="119"/>
      <c r="Y72" s="119"/>
      <c r="Z72" s="163"/>
    </row>
    <row r="73" spans="20:26" x14ac:dyDescent="0.25">
      <c r="T73" s="209"/>
      <c r="U73" s="207"/>
      <c r="V73" s="119"/>
      <c r="W73" s="119"/>
      <c r="X73" s="119"/>
      <c r="Y73" s="119"/>
      <c r="Z73" s="163"/>
    </row>
    <row r="74" spans="20:26" x14ac:dyDescent="0.25">
      <c r="T74" s="209"/>
      <c r="U74" s="207"/>
      <c r="V74" s="119"/>
      <c r="W74" s="119"/>
      <c r="X74" s="119"/>
      <c r="Y74" s="119"/>
      <c r="Z74" s="163"/>
    </row>
    <row r="75" spans="20:26" x14ac:dyDescent="0.25">
      <c r="T75" s="209"/>
      <c r="U75" s="207"/>
      <c r="V75" s="119"/>
      <c r="W75" s="119"/>
      <c r="X75" s="119"/>
      <c r="Y75" s="119"/>
      <c r="Z75" s="163"/>
    </row>
    <row r="76" spans="20:26" x14ac:dyDescent="0.25">
      <c r="T76" s="209"/>
      <c r="U76" s="207"/>
      <c r="V76" s="119"/>
      <c r="W76" s="119"/>
      <c r="X76" s="119"/>
      <c r="Y76" s="119"/>
      <c r="Z76" s="163"/>
    </row>
    <row r="77" spans="20:26" x14ac:dyDescent="0.25">
      <c r="T77" s="209"/>
      <c r="U77" s="207"/>
      <c r="V77" s="119"/>
      <c r="W77" s="119"/>
      <c r="X77" s="119"/>
      <c r="Y77" s="119"/>
      <c r="Z77" s="163"/>
    </row>
    <row r="78" spans="20:26" x14ac:dyDescent="0.25">
      <c r="T78" s="209"/>
      <c r="U78" s="207"/>
      <c r="V78" s="119"/>
      <c r="W78" s="119"/>
      <c r="X78" s="119"/>
      <c r="Y78" s="119"/>
      <c r="Z78" s="163"/>
    </row>
    <row r="79" spans="20:26" x14ac:dyDescent="0.25">
      <c r="T79" s="209"/>
      <c r="U79" s="207"/>
      <c r="V79" s="119"/>
      <c r="W79" s="119"/>
      <c r="X79" s="119"/>
      <c r="Y79" s="119"/>
      <c r="Z79" s="163"/>
    </row>
    <row r="80" spans="20:26" x14ac:dyDescent="0.25">
      <c r="T80" s="209"/>
      <c r="U80" s="207"/>
      <c r="V80" s="119"/>
      <c r="W80" s="119"/>
      <c r="X80" s="119"/>
      <c r="Y80" s="119"/>
      <c r="Z80" s="163"/>
    </row>
    <row r="81" spans="20:26" x14ac:dyDescent="0.25">
      <c r="T81" s="209"/>
      <c r="U81" s="207"/>
      <c r="V81" s="119"/>
      <c r="W81" s="119"/>
      <c r="X81" s="119"/>
      <c r="Y81" s="119"/>
      <c r="Z81" s="163"/>
    </row>
    <row r="82" spans="20:26" x14ac:dyDescent="0.25">
      <c r="T82" s="209"/>
      <c r="U82" s="207"/>
      <c r="V82" s="119"/>
      <c r="W82" s="119"/>
      <c r="X82" s="119"/>
      <c r="Y82" s="119"/>
      <c r="Z82" s="163"/>
    </row>
    <row r="83" spans="20:26" x14ac:dyDescent="0.25">
      <c r="T83" s="209"/>
      <c r="U83" s="207"/>
      <c r="V83" s="119"/>
      <c r="W83" s="119"/>
      <c r="X83" s="119"/>
      <c r="Y83" s="119"/>
      <c r="Z83" s="163"/>
    </row>
    <row r="84" spans="20:26" x14ac:dyDescent="0.25">
      <c r="T84" s="209"/>
      <c r="U84" s="207"/>
      <c r="V84" s="119"/>
      <c r="W84" s="119"/>
      <c r="X84" s="119"/>
      <c r="Y84" s="119"/>
      <c r="Z84" s="163"/>
    </row>
    <row r="85" spans="20:26" x14ac:dyDescent="0.25">
      <c r="T85" s="209"/>
      <c r="U85" s="207"/>
      <c r="V85" s="119"/>
      <c r="W85" s="119"/>
      <c r="X85" s="119"/>
      <c r="Y85" s="119"/>
      <c r="Z85" s="163"/>
    </row>
    <row r="86" spans="20:26" x14ac:dyDescent="0.25">
      <c r="T86" s="209"/>
      <c r="U86" s="207"/>
      <c r="V86" s="119"/>
      <c r="W86" s="119"/>
      <c r="X86" s="119"/>
      <c r="Y86" s="119"/>
      <c r="Z86" s="163"/>
    </row>
    <row r="87" spans="20:26" x14ac:dyDescent="0.25">
      <c r="T87" s="209"/>
      <c r="U87" s="207"/>
      <c r="V87" s="119"/>
      <c r="W87" s="119"/>
      <c r="X87" s="119"/>
      <c r="Y87" s="119"/>
      <c r="Z87" s="163"/>
    </row>
    <row r="88" spans="20:26" x14ac:dyDescent="0.25">
      <c r="T88" s="209"/>
      <c r="U88" s="207"/>
      <c r="V88" s="119"/>
      <c r="W88" s="119"/>
      <c r="X88" s="119"/>
      <c r="Y88" s="119"/>
      <c r="Z88" s="163"/>
    </row>
    <row r="89" spans="20:26" x14ac:dyDescent="0.25">
      <c r="T89" s="209"/>
      <c r="U89" s="207"/>
      <c r="V89" s="119"/>
      <c r="W89" s="119"/>
      <c r="X89" s="119"/>
      <c r="Y89" s="119"/>
      <c r="Z89" s="163"/>
    </row>
    <row r="90" spans="20:26" x14ac:dyDescent="0.25">
      <c r="T90" s="209"/>
      <c r="U90" s="207"/>
      <c r="V90" s="119"/>
      <c r="W90" s="119"/>
      <c r="X90" s="119"/>
      <c r="Y90" s="119"/>
      <c r="Z90" s="163"/>
    </row>
    <row r="91" spans="20:26" x14ac:dyDescent="0.25">
      <c r="T91" s="209"/>
      <c r="U91" s="207"/>
      <c r="V91" s="119"/>
      <c r="W91" s="119"/>
      <c r="X91" s="119"/>
      <c r="Y91" s="119"/>
      <c r="Z91" s="163"/>
    </row>
    <row r="92" spans="20:26" x14ac:dyDescent="0.25">
      <c r="T92" s="209"/>
      <c r="U92" s="207"/>
      <c r="V92" s="119"/>
      <c r="W92" s="119"/>
      <c r="X92" s="119"/>
      <c r="Y92" s="119"/>
      <c r="Z92" s="163"/>
    </row>
    <row r="93" spans="20:26" x14ac:dyDescent="0.25">
      <c r="T93" s="209"/>
      <c r="U93" s="207"/>
      <c r="V93" s="119"/>
      <c r="W93" s="119"/>
      <c r="X93" s="119"/>
      <c r="Y93" s="119"/>
      <c r="Z93" s="163"/>
    </row>
    <row r="94" spans="20:26" x14ac:dyDescent="0.25">
      <c r="T94" s="209"/>
      <c r="U94" s="207"/>
      <c r="V94" s="119"/>
      <c r="W94" s="119"/>
      <c r="X94" s="119"/>
      <c r="Y94" s="119"/>
      <c r="Z94" s="163"/>
    </row>
    <row r="95" spans="20:26" x14ac:dyDescent="0.25">
      <c r="T95" s="209"/>
      <c r="U95" s="207"/>
      <c r="V95" s="119"/>
      <c r="W95" s="119"/>
      <c r="X95" s="119"/>
      <c r="Y95" s="119"/>
      <c r="Z95" s="163"/>
    </row>
    <row r="96" spans="20:26" x14ac:dyDescent="0.25">
      <c r="T96" s="209"/>
      <c r="U96" s="207"/>
      <c r="V96" s="119"/>
      <c r="W96" s="119"/>
      <c r="X96" s="119"/>
      <c r="Y96" s="119"/>
      <c r="Z96" s="163"/>
    </row>
    <row r="97" spans="20:26" x14ac:dyDescent="0.25">
      <c r="T97" s="209"/>
      <c r="U97" s="207"/>
      <c r="V97" s="119"/>
      <c r="W97" s="119"/>
      <c r="X97" s="119"/>
      <c r="Y97" s="119"/>
      <c r="Z97" s="163"/>
    </row>
    <row r="98" spans="20:26" x14ac:dyDescent="0.25">
      <c r="T98" s="209"/>
      <c r="U98" s="207"/>
      <c r="V98" s="119"/>
      <c r="W98" s="119"/>
      <c r="X98" s="119"/>
      <c r="Y98" s="119"/>
      <c r="Z98" s="163"/>
    </row>
    <row r="99" spans="20:26" x14ac:dyDescent="0.25">
      <c r="T99" s="209"/>
      <c r="U99" s="207"/>
      <c r="V99" s="119"/>
      <c r="W99" s="119"/>
      <c r="X99" s="119"/>
      <c r="Y99" s="119"/>
      <c r="Z99" s="163"/>
    </row>
    <row r="100" spans="20:26" x14ac:dyDescent="0.25">
      <c r="T100" s="209"/>
      <c r="U100" s="207"/>
      <c r="V100" s="119"/>
      <c r="W100" s="119"/>
      <c r="X100" s="119"/>
      <c r="Y100" s="119"/>
      <c r="Z100" s="163"/>
    </row>
  </sheetData>
  <mergeCells count="3">
    <mergeCell ref="E3:F3"/>
    <mergeCell ref="U4:Z4"/>
    <mergeCell ref="T3:Z3"/>
  </mergeCells>
  <conditionalFormatting sqref="C7">
    <cfRule type="cellIs" dxfId="21" priority="9" operator="greaterThan">
      <formula>0</formula>
    </cfRule>
  </conditionalFormatting>
  <conditionalFormatting sqref="T7:Z10000">
    <cfRule type="expression" dxfId="20" priority="3">
      <formula>$Y7=0</formula>
    </cfRule>
  </conditionalFormatting>
  <conditionalFormatting sqref="Y7:Y10000">
    <cfRule type="cellIs" dxfId="19" priority="2" operator="lessThan">
      <formula>0</formula>
    </cfRule>
  </conditionalFormatting>
  <dataValidations count="2">
    <dataValidation type="list" allowBlank="1" showInputMessage="1" showErrorMessage="1" sqref="I3" xr:uid="{77B85A1E-899B-4EAF-AD12-3E44A40EBFD3}">
      <formula1>"Все майно, Без 0 залишків, Тільки 0 залишки"</formula1>
    </dataValidation>
    <dataValidation type="list" allowBlank="1" showInputMessage="1" showErrorMessage="1" sqref="E3:F3" xr:uid="{889683F1-5878-479B-B854-AD023F7D36C3}">
      <formula1>INDIRECT("Підрозділ[Підрозділ, військова частина, з''єднання]")</formula1>
    </dataValidation>
  </dataValidations>
  <pageMargins left="0.7" right="0.7" top="0.75" bottom="0.75" header="0.3" footer="0.3"/>
  <pageSetup paperSize="9" scale="8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Кнопка4_Пошук_Підрозділ">
                <anchor moveWithCells="1" sizeWithCells="1">
                  <from>
                    <xdr:col>9</xdr:col>
                    <xdr:colOff>466725</xdr:colOff>
                    <xdr:row>1</xdr:row>
                    <xdr:rowOff>161925</xdr:rowOff>
                  </from>
                  <to>
                    <xdr:col>13</xdr:col>
                    <xdr:colOff>152400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5B9D0097-7DB5-4EBB-B116-363FDD23EF7D}">
            <xm:f>AND($Z7&lt;Налашт!$I$2+TODAY(),$Y7&gt;0)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T7:T10000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9BE15-C4B1-49B5-A577-4EFF1A58BBD4}">
  <sheetPr codeName="Лист6">
    <tabColor rgb="FF92D050"/>
  </sheetPr>
  <dimension ref="C1:Z100"/>
  <sheetViews>
    <sheetView showGridLines="0" showWhiteSpace="0" zoomScaleNormal="100" workbookViewId="0">
      <selection activeCell="N22" sqref="N22"/>
    </sheetView>
  </sheetViews>
  <sheetFormatPr defaultRowHeight="15" x14ac:dyDescent="0.25"/>
  <cols>
    <col min="1" max="2" width="2.42578125" style="116" customWidth="1"/>
    <col min="3" max="3" width="7" style="182" customWidth="1"/>
    <col min="4" max="4" width="56.85546875" style="116" bestFit="1" customWidth="1"/>
    <col min="5" max="5" width="8.28515625" style="116" bestFit="1" customWidth="1"/>
    <col min="6" max="6" width="12" style="199" bestFit="1" customWidth="1"/>
    <col min="7" max="7" width="10.140625" style="116" bestFit="1" customWidth="1"/>
    <col min="8" max="8" width="11.140625" style="116" bestFit="1" customWidth="1"/>
    <col min="9" max="9" width="11" style="116" bestFit="1" customWidth="1"/>
    <col min="10" max="10" width="10.140625" style="116" bestFit="1" customWidth="1"/>
    <col min="11" max="11" width="11.140625" style="116" bestFit="1" customWidth="1"/>
    <col min="12" max="14" width="8.28515625" style="116" bestFit="1" customWidth="1"/>
    <col min="15" max="15" width="11" style="116" bestFit="1" customWidth="1"/>
    <col min="16" max="16" width="8.28515625" style="116" bestFit="1" customWidth="1"/>
    <col min="17" max="17" width="10.140625" style="116" bestFit="1" customWidth="1"/>
    <col min="18" max="18" width="8.28515625" style="184" bestFit="1" customWidth="1"/>
    <col min="19" max="19" width="5.28515625" style="116" customWidth="1"/>
    <col min="20" max="20" width="40.140625" style="204" customWidth="1"/>
    <col min="21" max="21" width="12.140625" style="205" customWidth="1"/>
    <col min="22" max="22" width="10.140625" style="182" customWidth="1"/>
    <col min="23" max="24" width="10" style="182" customWidth="1"/>
    <col min="25" max="25" width="10.28515625" style="182" customWidth="1"/>
    <col min="26" max="26" width="11" style="187" customWidth="1"/>
    <col min="27" max="16384" width="9.140625" style="116"/>
  </cols>
  <sheetData>
    <row r="1" spans="3:26" x14ac:dyDescent="0.25">
      <c r="F1" s="183"/>
      <c r="T1" s="116"/>
      <c r="U1" s="185"/>
      <c r="V1" s="116"/>
      <c r="W1" s="116"/>
      <c r="X1" s="116"/>
      <c r="Y1" s="116"/>
      <c r="Z1" s="186"/>
    </row>
    <row r="2" spans="3:26" x14ac:dyDescent="0.25">
      <c r="F2" s="183"/>
      <c r="T2" s="116"/>
      <c r="U2" s="185"/>
      <c r="V2" s="116"/>
      <c r="W2" s="116"/>
      <c r="X2" s="116"/>
      <c r="Y2" s="116"/>
      <c r="Z2" s="186"/>
    </row>
    <row r="3" spans="3:26" s="182" customFormat="1" ht="35.1" customHeight="1" x14ac:dyDescent="0.25">
      <c r="C3" s="306" t="s">
        <v>1</v>
      </c>
      <c r="D3" s="307"/>
      <c r="E3" s="303" t="s">
        <v>316</v>
      </c>
      <c r="F3" s="304"/>
      <c r="G3" s="304"/>
      <c r="H3" s="305"/>
      <c r="T3" s="309"/>
      <c r="U3" s="309"/>
      <c r="V3" s="309"/>
      <c r="W3" s="309"/>
      <c r="X3" s="309"/>
      <c r="Y3" s="309"/>
      <c r="Z3" s="309"/>
    </row>
    <row r="4" spans="3:26" s="182" customFormat="1" ht="30" x14ac:dyDescent="0.25">
      <c r="F4" s="188"/>
      <c r="T4" s="201" t="str">
        <f>C3</f>
        <v>Найменування війскового майна, індекс, номер креслення</v>
      </c>
      <c r="U4" s="308" t="str">
        <f>IF(E3&lt;&gt;"",_xlfn.XLOOKUP(E3,Майно[Авто_майно],Майно[Найменування війскового майна, індекс, номер креслення],""),"")</f>
        <v>Тестове майно № 25 - Видалити після додавання хоч одного вашого майна!</v>
      </c>
      <c r="V4" s="308"/>
      <c r="W4" s="308"/>
      <c r="X4" s="308"/>
      <c r="Y4" s="308"/>
      <c r="Z4" s="308"/>
    </row>
    <row r="5" spans="3:26" x14ac:dyDescent="0.25">
      <c r="F5" s="183"/>
      <c r="T5" s="116"/>
      <c r="U5" s="185"/>
      <c r="V5" s="116"/>
      <c r="W5" s="116"/>
      <c r="X5" s="116"/>
      <c r="Y5" s="116"/>
      <c r="Z5" s="186"/>
    </row>
    <row r="6" spans="3:26" s="182" customFormat="1" ht="99.95" customHeight="1" x14ac:dyDescent="0.25">
      <c r="C6" s="189" t="s">
        <v>33</v>
      </c>
      <c r="D6" s="190" t="s">
        <v>8</v>
      </c>
      <c r="E6" s="191" t="s">
        <v>7</v>
      </c>
      <c r="F6" s="192" t="s">
        <v>13</v>
      </c>
      <c r="G6" s="191" t="s">
        <v>0</v>
      </c>
      <c r="H6" s="193" t="s">
        <v>3</v>
      </c>
      <c r="I6" s="191" t="s">
        <v>2</v>
      </c>
      <c r="J6" s="191" t="s">
        <v>4</v>
      </c>
      <c r="K6" s="193" t="s">
        <v>5</v>
      </c>
      <c r="L6" s="191" t="s">
        <v>10</v>
      </c>
      <c r="M6" s="191" t="s">
        <v>6</v>
      </c>
      <c r="N6" s="191" t="s">
        <v>255</v>
      </c>
      <c r="O6" s="191" t="s">
        <v>18</v>
      </c>
      <c r="P6" s="191" t="s">
        <v>21</v>
      </c>
      <c r="Q6" s="191" t="s">
        <v>24</v>
      </c>
      <c r="R6" s="191" t="s">
        <v>22</v>
      </c>
      <c r="S6" s="194"/>
      <c r="T6" s="195" t="s">
        <v>8</v>
      </c>
      <c r="U6" s="196" t="s">
        <v>13</v>
      </c>
      <c r="V6" s="197" t="s">
        <v>10</v>
      </c>
      <c r="W6" s="197" t="s">
        <v>6</v>
      </c>
      <c r="X6" s="197" t="s">
        <v>32</v>
      </c>
      <c r="Y6" s="197" t="s">
        <v>31</v>
      </c>
      <c r="Z6" s="198" t="s">
        <v>24</v>
      </c>
    </row>
    <row r="7" spans="3:26" ht="45" customHeight="1" x14ac:dyDescent="0.25">
      <c r="C7" s="182">
        <v>2</v>
      </c>
      <c r="D7" s="204" t="s">
        <v>296</v>
      </c>
      <c r="E7" s="211" t="s">
        <v>9</v>
      </c>
      <c r="F7" s="212">
        <v>18500.25</v>
      </c>
      <c r="G7" s="213">
        <v>46165</v>
      </c>
      <c r="H7" s="204" t="s">
        <v>39</v>
      </c>
      <c r="I7" s="211" t="s">
        <v>310</v>
      </c>
      <c r="J7" s="213">
        <v>46165</v>
      </c>
      <c r="K7" s="211" t="s">
        <v>311</v>
      </c>
      <c r="L7" s="211">
        <v>100</v>
      </c>
      <c r="M7" s="211"/>
      <c r="N7" s="211" t="s">
        <v>303</v>
      </c>
      <c r="O7" s="211">
        <v>1</v>
      </c>
      <c r="P7" s="211" t="s">
        <v>312</v>
      </c>
      <c r="Q7" s="211"/>
      <c r="R7" s="452">
        <v>10</v>
      </c>
      <c r="T7" s="202" t="str" cm="1">
        <f t="array" ref="T7">_xlfn.UNIQUE(Майно_алл[Підрозділ, військова частина, з''єднання])</f>
        <v>СКЛАД</v>
      </c>
      <c r="U7" s="203">
        <f>IF(T7&lt;&gt;"", _xlfn.XLOOKUP(T7, Майно_алл[Підрозділ, військова частина, з''єднання], Майно_алл[Ціна за одиницю], ""), "")</f>
        <v>18500.25</v>
      </c>
      <c r="V7" s="206">
        <f>IF(T7&lt;&gt;"", SUM(_xlfn._xlws.FILTER(Майно_алл[Надійшло], (Майно_алл[Підрозділ, військова частина, з''єднання]=T7) * (Майно_алл[Статус]&lt;&gt;70), 0)), "")</f>
        <v>100</v>
      </c>
      <c r="W7" s="206" cm="1">
        <f t="array" ref="W7">IF(T7&lt;&gt;"", IF(T7="СКЛАД", SUM(_xlfn._xlws.FILTER(Майно_алл[Надійшло], (Майно_алл[Статус]=20) * (Майно_алл[Підрозділ, військова частина, з''єднання]&lt;&gt;"СКЛАД"), 0)) - SUM(_xlfn._xlws.FILTER(Майно_алл[Вибуло], (Майно_алл[Статус]=30) * (Майно_алл[Підрозділ, військова частина, з''єднання]&lt;&gt;"СКЛАД"), 0)) + SUM(_xlfn._xlws.FILTER(Майно_алл[Надійшло], (Майно_алл[Статус]=80) * (Майно_алл[Підрозділ, військова частина, з''єднання]&lt;&gt;"СКЛАД"), 0)) + SUM(_xlfn._xlws.FILTER(Майно_алл[Надійшло], (Майно_алл[Статус]=70) * (Майно_алл[Підрозділ, військова частина, з''єднання]&lt;&gt;"СКЛАД"), 0)) + X7, SUM(_xlfn._xlws.FILTER(Майно_алл[Вибуло], Майно_алл[Підрозділ, військова частина, з''єднання]=T7, 0))), "")</f>
        <v>0</v>
      </c>
      <c r="X7" s="206">
        <f>IF(T7&lt;&gt;"", IF(T7="СКЛАД", SUM(_xlfn._xlws.FILTER(Майно_алл[Вибуло], (Майно_алл[Підрозділ, військова частина, з''єднання]=T7) * (Майно_алл[Статус]=50), 0)), SUM(_xlfn._xlws.FILTER(Майно_алл[Вибуло], (Майно_алл[Підрозділ, військова частина, з''єднання]=T7) * (Майно_алл[Статус]=60), 0))), "")</f>
        <v>0</v>
      </c>
      <c r="Y7" s="206">
        <f>IF(T7&lt;&gt;"",V7-W7,"")</f>
        <v>100</v>
      </c>
      <c r="Z7" s="200" t="str">
        <f>IF(T7&lt;&gt;"", IF(_xlfn.XLOOKUP($U$4, Майно[Найменування війскового майна, індекс, номер креслення], Майно[Термін дії], "")="", "", _xlfn.XLOOKUP($U$4, Майно[Найменування війскового майна, індекс, номер креслення], Майно[Термін дії], "")), "")</f>
        <v/>
      </c>
    </row>
    <row r="8" spans="3:26" x14ac:dyDescent="0.25">
      <c r="T8" s="202"/>
      <c r="U8" s="203"/>
      <c r="V8" s="206"/>
      <c r="W8" s="206"/>
      <c r="X8" s="206"/>
      <c r="Y8" s="206"/>
      <c r="Z8" s="200"/>
    </row>
    <row r="9" spans="3:26" x14ac:dyDescent="0.25">
      <c r="T9" s="202"/>
      <c r="U9" s="203"/>
      <c r="V9" s="206"/>
      <c r="W9" s="206"/>
      <c r="X9" s="206"/>
      <c r="Y9" s="206"/>
      <c r="Z9" s="200"/>
    </row>
    <row r="10" spans="3:26" x14ac:dyDescent="0.25">
      <c r="T10" s="202"/>
      <c r="U10" s="203"/>
      <c r="V10" s="206"/>
      <c r="W10" s="206"/>
      <c r="X10" s="206"/>
      <c r="Y10" s="206"/>
      <c r="Z10" s="200"/>
    </row>
    <row r="11" spans="3:26" x14ac:dyDescent="0.25">
      <c r="T11" s="202"/>
      <c r="U11" s="203"/>
      <c r="V11" s="206"/>
      <c r="W11" s="206"/>
      <c r="X11" s="206"/>
      <c r="Y11" s="206"/>
      <c r="Z11" s="200"/>
    </row>
    <row r="12" spans="3:26" x14ac:dyDescent="0.25">
      <c r="T12" s="202"/>
      <c r="U12" s="203"/>
      <c r="V12" s="206"/>
      <c r="W12" s="206"/>
      <c r="X12" s="206"/>
      <c r="Y12" s="206"/>
      <c r="Z12" s="200"/>
    </row>
    <row r="13" spans="3:26" x14ac:dyDescent="0.25">
      <c r="T13" s="202"/>
      <c r="U13" s="203"/>
      <c r="V13" s="206"/>
      <c r="W13" s="206"/>
      <c r="X13" s="206"/>
      <c r="Y13" s="206"/>
      <c r="Z13" s="200"/>
    </row>
    <row r="14" spans="3:26" x14ac:dyDescent="0.25">
      <c r="T14" s="202"/>
      <c r="U14" s="203"/>
      <c r="V14" s="206"/>
      <c r="W14" s="206"/>
      <c r="X14" s="206"/>
      <c r="Y14" s="206"/>
      <c r="Z14" s="200"/>
    </row>
    <row r="15" spans="3:26" x14ac:dyDescent="0.25">
      <c r="T15" s="202"/>
      <c r="U15" s="203"/>
      <c r="V15" s="206"/>
      <c r="W15" s="206"/>
      <c r="X15" s="206"/>
      <c r="Y15" s="206"/>
      <c r="Z15" s="200"/>
    </row>
    <row r="16" spans="3:26" x14ac:dyDescent="0.25">
      <c r="T16" s="202"/>
      <c r="U16" s="203"/>
      <c r="V16" s="206"/>
      <c r="W16" s="206"/>
      <c r="X16" s="206"/>
      <c r="Y16" s="206"/>
      <c r="Z16" s="200"/>
    </row>
    <row r="17" spans="20:26" x14ac:dyDescent="0.25">
      <c r="T17" s="202"/>
      <c r="U17" s="203"/>
      <c r="V17" s="206"/>
      <c r="W17" s="206"/>
      <c r="X17" s="206"/>
      <c r="Y17" s="206"/>
      <c r="Z17" s="200"/>
    </row>
    <row r="18" spans="20:26" x14ac:dyDescent="0.25">
      <c r="T18" s="202"/>
      <c r="U18" s="203"/>
      <c r="V18" s="206"/>
      <c r="W18" s="206"/>
      <c r="X18" s="206"/>
      <c r="Y18" s="206"/>
      <c r="Z18" s="200"/>
    </row>
    <row r="19" spans="20:26" x14ac:dyDescent="0.25">
      <c r="T19" s="202"/>
      <c r="U19" s="203"/>
      <c r="V19" s="206"/>
      <c r="W19" s="206"/>
      <c r="X19" s="206"/>
      <c r="Y19" s="206"/>
      <c r="Z19" s="200"/>
    </row>
    <row r="20" spans="20:26" x14ac:dyDescent="0.25">
      <c r="T20" s="202"/>
      <c r="U20" s="203"/>
      <c r="V20" s="206"/>
      <c r="W20" s="206"/>
      <c r="X20" s="206"/>
      <c r="Y20" s="206"/>
      <c r="Z20" s="200"/>
    </row>
    <row r="21" spans="20:26" x14ac:dyDescent="0.25">
      <c r="T21" s="202"/>
      <c r="U21" s="203"/>
      <c r="V21" s="206"/>
      <c r="W21" s="206"/>
      <c r="X21" s="206"/>
      <c r="Y21" s="206"/>
      <c r="Z21" s="200"/>
    </row>
    <row r="22" spans="20:26" x14ac:dyDescent="0.25">
      <c r="T22" s="202"/>
      <c r="U22" s="203"/>
      <c r="V22" s="206"/>
      <c r="W22" s="206"/>
      <c r="X22" s="206"/>
      <c r="Y22" s="206"/>
      <c r="Z22" s="200"/>
    </row>
    <row r="23" spans="20:26" x14ac:dyDescent="0.25">
      <c r="T23" s="202"/>
      <c r="U23" s="203"/>
      <c r="V23" s="206"/>
      <c r="W23" s="206"/>
      <c r="X23" s="206"/>
      <c r="Y23" s="206"/>
      <c r="Z23" s="200"/>
    </row>
    <row r="24" spans="20:26" x14ac:dyDescent="0.25">
      <c r="T24" s="202"/>
      <c r="U24" s="203"/>
      <c r="V24" s="206"/>
      <c r="W24" s="206"/>
      <c r="X24" s="206"/>
      <c r="Y24" s="206"/>
      <c r="Z24" s="200"/>
    </row>
    <row r="25" spans="20:26" x14ac:dyDescent="0.25">
      <c r="T25" s="202"/>
      <c r="U25" s="203"/>
      <c r="V25" s="206"/>
      <c r="W25" s="206"/>
      <c r="X25" s="206"/>
      <c r="Y25" s="206"/>
      <c r="Z25" s="200"/>
    </row>
    <row r="26" spans="20:26" x14ac:dyDescent="0.25">
      <c r="T26" s="202"/>
      <c r="U26" s="203"/>
      <c r="V26" s="206"/>
      <c r="W26" s="206"/>
      <c r="X26" s="206"/>
      <c r="Y26" s="206"/>
      <c r="Z26" s="200"/>
    </row>
    <row r="27" spans="20:26" x14ac:dyDescent="0.25">
      <c r="T27" s="202"/>
      <c r="U27" s="203"/>
      <c r="V27" s="206"/>
      <c r="W27" s="206"/>
      <c r="X27" s="206"/>
      <c r="Y27" s="206"/>
      <c r="Z27" s="200"/>
    </row>
    <row r="28" spans="20:26" x14ac:dyDescent="0.25">
      <c r="T28" s="202"/>
      <c r="U28" s="203"/>
      <c r="V28" s="206"/>
      <c r="W28" s="206"/>
      <c r="X28" s="206"/>
      <c r="Y28" s="206"/>
      <c r="Z28" s="200"/>
    </row>
    <row r="29" spans="20:26" x14ac:dyDescent="0.25">
      <c r="T29" s="202"/>
      <c r="U29" s="203"/>
      <c r="V29" s="206"/>
      <c r="W29" s="206"/>
      <c r="X29" s="206"/>
      <c r="Y29" s="206"/>
      <c r="Z29" s="200"/>
    </row>
    <row r="30" spans="20:26" x14ac:dyDescent="0.25">
      <c r="T30" s="202"/>
      <c r="U30" s="203"/>
      <c r="V30" s="206"/>
      <c r="W30" s="206"/>
      <c r="X30" s="206"/>
      <c r="Y30" s="206"/>
      <c r="Z30" s="200"/>
    </row>
    <row r="31" spans="20:26" x14ac:dyDescent="0.25">
      <c r="T31" s="202"/>
      <c r="U31" s="203"/>
      <c r="V31" s="206"/>
      <c r="W31" s="206"/>
      <c r="X31" s="206"/>
      <c r="Y31" s="206"/>
      <c r="Z31" s="200"/>
    </row>
    <row r="32" spans="20:26" x14ac:dyDescent="0.25">
      <c r="T32" s="202"/>
      <c r="U32" s="203"/>
      <c r="V32" s="206"/>
      <c r="W32" s="206"/>
      <c r="X32" s="206"/>
      <c r="Y32" s="206"/>
      <c r="Z32" s="200"/>
    </row>
    <row r="33" spans="20:26" x14ac:dyDescent="0.25">
      <c r="T33" s="202"/>
      <c r="U33" s="203"/>
      <c r="V33" s="206"/>
      <c r="W33" s="206"/>
      <c r="X33" s="206"/>
      <c r="Y33" s="206"/>
      <c r="Z33" s="200"/>
    </row>
    <row r="34" spans="20:26" x14ac:dyDescent="0.25">
      <c r="T34" s="202"/>
      <c r="U34" s="203"/>
      <c r="V34" s="206"/>
      <c r="W34" s="206"/>
      <c r="X34" s="206"/>
      <c r="Y34" s="206"/>
      <c r="Z34" s="200"/>
    </row>
    <row r="35" spans="20:26" x14ac:dyDescent="0.25">
      <c r="T35" s="202"/>
      <c r="U35" s="203"/>
      <c r="V35" s="206"/>
      <c r="W35" s="206"/>
      <c r="X35" s="206"/>
      <c r="Y35" s="206"/>
      <c r="Z35" s="200"/>
    </row>
    <row r="36" spans="20:26" x14ac:dyDescent="0.25">
      <c r="T36" s="202"/>
      <c r="U36" s="203"/>
      <c r="V36" s="206"/>
      <c r="W36" s="206"/>
      <c r="X36" s="206"/>
      <c r="Y36" s="206"/>
      <c r="Z36" s="200"/>
    </row>
    <row r="37" spans="20:26" x14ac:dyDescent="0.25">
      <c r="T37" s="202"/>
      <c r="U37" s="203"/>
      <c r="V37" s="206"/>
      <c r="W37" s="206"/>
      <c r="X37" s="206"/>
      <c r="Y37" s="206"/>
      <c r="Z37" s="200"/>
    </row>
    <row r="38" spans="20:26" x14ac:dyDescent="0.25">
      <c r="T38" s="202"/>
      <c r="U38" s="203"/>
      <c r="V38" s="206"/>
      <c r="W38" s="206"/>
      <c r="X38" s="206"/>
      <c r="Y38" s="206"/>
      <c r="Z38" s="200"/>
    </row>
    <row r="39" spans="20:26" x14ac:dyDescent="0.25">
      <c r="T39" s="202"/>
      <c r="U39" s="203"/>
      <c r="V39" s="206"/>
      <c r="W39" s="206"/>
      <c r="X39" s="206"/>
      <c r="Y39" s="206"/>
      <c r="Z39" s="200"/>
    </row>
    <row r="40" spans="20:26" x14ac:dyDescent="0.25">
      <c r="T40" s="202"/>
      <c r="U40" s="203"/>
      <c r="V40" s="206"/>
      <c r="W40" s="206"/>
      <c r="X40" s="206"/>
      <c r="Y40" s="206"/>
      <c r="Z40" s="200"/>
    </row>
    <row r="41" spans="20:26" x14ac:dyDescent="0.25">
      <c r="T41" s="202"/>
      <c r="U41" s="203"/>
      <c r="V41" s="206"/>
      <c r="W41" s="206"/>
      <c r="X41" s="206"/>
      <c r="Y41" s="206"/>
      <c r="Z41" s="200"/>
    </row>
    <row r="42" spans="20:26" x14ac:dyDescent="0.25">
      <c r="T42" s="202"/>
      <c r="U42" s="203"/>
      <c r="V42" s="206"/>
      <c r="W42" s="206"/>
      <c r="X42" s="206"/>
      <c r="Y42" s="206"/>
      <c r="Z42" s="200"/>
    </row>
    <row r="43" spans="20:26" x14ac:dyDescent="0.25">
      <c r="T43" s="202"/>
      <c r="U43" s="203"/>
      <c r="V43" s="206"/>
      <c r="W43" s="206"/>
      <c r="X43" s="206"/>
      <c r="Y43" s="206"/>
      <c r="Z43" s="200"/>
    </row>
    <row r="44" spans="20:26" x14ac:dyDescent="0.25">
      <c r="T44" s="202"/>
      <c r="U44" s="203"/>
      <c r="V44" s="206"/>
      <c r="W44" s="206"/>
      <c r="X44" s="206"/>
      <c r="Y44" s="206"/>
      <c r="Z44" s="200"/>
    </row>
    <row r="45" spans="20:26" x14ac:dyDescent="0.25">
      <c r="T45" s="202"/>
      <c r="U45" s="203"/>
      <c r="V45" s="206"/>
      <c r="W45" s="206"/>
      <c r="X45" s="206"/>
      <c r="Y45" s="206"/>
      <c r="Z45" s="200"/>
    </row>
    <row r="46" spans="20:26" x14ac:dyDescent="0.25">
      <c r="T46" s="202"/>
      <c r="U46" s="203"/>
      <c r="V46" s="206"/>
      <c r="W46" s="206"/>
      <c r="X46" s="206"/>
      <c r="Y46" s="206"/>
      <c r="Z46" s="200"/>
    </row>
    <row r="47" spans="20:26" x14ac:dyDescent="0.25">
      <c r="T47" s="202"/>
      <c r="U47" s="203"/>
      <c r="V47" s="206"/>
      <c r="W47" s="206"/>
      <c r="X47" s="206"/>
      <c r="Y47" s="206"/>
      <c r="Z47" s="200"/>
    </row>
    <row r="48" spans="20:26" x14ac:dyDescent="0.25">
      <c r="T48" s="202"/>
      <c r="U48" s="203"/>
      <c r="V48" s="206"/>
      <c r="W48" s="206"/>
      <c r="X48" s="206"/>
      <c r="Y48" s="206"/>
      <c r="Z48" s="200"/>
    </row>
    <row r="49" spans="20:26" x14ac:dyDescent="0.25">
      <c r="T49" s="202"/>
      <c r="U49" s="203"/>
      <c r="V49" s="206"/>
      <c r="W49" s="206"/>
      <c r="X49" s="206"/>
      <c r="Y49" s="206"/>
      <c r="Z49" s="200"/>
    </row>
    <row r="50" spans="20:26" x14ac:dyDescent="0.25">
      <c r="T50" s="202"/>
      <c r="U50" s="203"/>
      <c r="V50" s="206"/>
      <c r="W50" s="206"/>
      <c r="X50" s="206"/>
      <c r="Y50" s="206"/>
      <c r="Z50" s="200"/>
    </row>
    <row r="51" spans="20:26" x14ac:dyDescent="0.25">
      <c r="T51" s="202"/>
      <c r="U51" s="203"/>
      <c r="V51" s="206"/>
      <c r="W51" s="206"/>
      <c r="X51" s="206"/>
      <c r="Y51" s="206"/>
      <c r="Z51" s="200"/>
    </row>
    <row r="52" spans="20:26" x14ac:dyDescent="0.25">
      <c r="T52" s="202"/>
      <c r="U52" s="203"/>
      <c r="V52" s="206"/>
      <c r="W52" s="206"/>
      <c r="X52" s="206"/>
      <c r="Y52" s="206"/>
      <c r="Z52" s="200"/>
    </row>
    <row r="53" spans="20:26" x14ac:dyDescent="0.25">
      <c r="T53" s="202"/>
      <c r="U53" s="203"/>
      <c r="V53" s="206"/>
      <c r="W53" s="206"/>
      <c r="X53" s="206"/>
      <c r="Y53" s="206"/>
      <c r="Z53" s="200"/>
    </row>
    <row r="54" spans="20:26" x14ac:dyDescent="0.25">
      <c r="T54" s="202"/>
      <c r="U54" s="203"/>
      <c r="V54" s="206"/>
      <c r="W54" s="206"/>
      <c r="X54" s="206"/>
      <c r="Y54" s="206"/>
      <c r="Z54" s="200"/>
    </row>
    <row r="55" spans="20:26" x14ac:dyDescent="0.25">
      <c r="T55" s="202"/>
      <c r="U55" s="203"/>
      <c r="V55" s="206"/>
      <c r="W55" s="206"/>
      <c r="X55" s="206"/>
      <c r="Y55" s="206"/>
      <c r="Z55" s="200"/>
    </row>
    <row r="56" spans="20:26" x14ac:dyDescent="0.25">
      <c r="T56" s="202"/>
      <c r="U56" s="203"/>
      <c r="V56" s="206"/>
      <c r="W56" s="206"/>
      <c r="X56" s="206"/>
      <c r="Y56" s="206"/>
      <c r="Z56" s="200"/>
    </row>
    <row r="57" spans="20:26" x14ac:dyDescent="0.25">
      <c r="T57" s="202"/>
      <c r="U57" s="203"/>
      <c r="V57" s="206"/>
      <c r="W57" s="206"/>
      <c r="X57" s="206"/>
      <c r="Y57" s="206"/>
      <c r="Z57" s="200"/>
    </row>
    <row r="58" spans="20:26" x14ac:dyDescent="0.25">
      <c r="T58" s="202"/>
      <c r="U58" s="203"/>
      <c r="V58" s="206"/>
      <c r="W58" s="206"/>
      <c r="X58" s="206"/>
      <c r="Y58" s="206"/>
      <c r="Z58" s="200"/>
    </row>
    <row r="59" spans="20:26" x14ac:dyDescent="0.25">
      <c r="T59" s="202"/>
      <c r="U59" s="203"/>
      <c r="V59" s="206"/>
      <c r="W59" s="206"/>
      <c r="X59" s="206"/>
      <c r="Y59" s="206"/>
      <c r="Z59" s="200"/>
    </row>
    <row r="60" spans="20:26" x14ac:dyDescent="0.25">
      <c r="T60" s="202"/>
      <c r="U60" s="203"/>
      <c r="V60" s="206"/>
      <c r="W60" s="206"/>
      <c r="X60" s="206"/>
      <c r="Y60" s="206"/>
      <c r="Z60" s="200"/>
    </row>
    <row r="61" spans="20:26" x14ac:dyDescent="0.25">
      <c r="T61" s="202"/>
      <c r="U61" s="203"/>
      <c r="V61" s="206"/>
      <c r="W61" s="206"/>
      <c r="X61" s="206"/>
      <c r="Y61" s="206"/>
      <c r="Z61" s="200"/>
    </row>
    <row r="62" spans="20:26" x14ac:dyDescent="0.25">
      <c r="T62" s="202"/>
      <c r="U62" s="203"/>
      <c r="V62" s="206"/>
      <c r="W62" s="206"/>
      <c r="X62" s="206"/>
      <c r="Y62" s="206"/>
      <c r="Z62" s="200"/>
    </row>
    <row r="63" spans="20:26" x14ac:dyDescent="0.25">
      <c r="T63" s="202"/>
      <c r="U63" s="203"/>
      <c r="V63" s="206"/>
      <c r="W63" s="206"/>
      <c r="X63" s="206"/>
      <c r="Y63" s="206"/>
      <c r="Z63" s="200"/>
    </row>
    <row r="64" spans="20:26" x14ac:dyDescent="0.25">
      <c r="T64" s="202"/>
      <c r="U64" s="203"/>
      <c r="V64" s="206"/>
      <c r="W64" s="206"/>
      <c r="X64" s="206"/>
      <c r="Y64" s="206"/>
      <c r="Z64" s="200"/>
    </row>
    <row r="65" spans="20:26" x14ac:dyDescent="0.25">
      <c r="T65" s="202"/>
      <c r="U65" s="203"/>
      <c r="V65" s="206"/>
      <c r="W65" s="206"/>
      <c r="X65" s="206"/>
      <c r="Y65" s="206"/>
      <c r="Z65" s="200"/>
    </row>
    <row r="66" spans="20:26" x14ac:dyDescent="0.25">
      <c r="T66" s="202"/>
      <c r="U66" s="203"/>
      <c r="V66" s="206"/>
      <c r="W66" s="206"/>
      <c r="X66" s="206"/>
      <c r="Y66" s="206"/>
      <c r="Z66" s="200"/>
    </row>
    <row r="67" spans="20:26" x14ac:dyDescent="0.25">
      <c r="T67" s="202"/>
      <c r="U67" s="203"/>
      <c r="V67" s="206"/>
      <c r="W67" s="206"/>
      <c r="X67" s="206"/>
      <c r="Y67" s="206"/>
      <c r="Z67" s="200"/>
    </row>
    <row r="68" spans="20:26" x14ac:dyDescent="0.25">
      <c r="T68" s="202"/>
      <c r="U68" s="203"/>
      <c r="V68" s="206"/>
      <c r="W68" s="206"/>
      <c r="X68" s="206"/>
      <c r="Y68" s="206"/>
      <c r="Z68" s="200"/>
    </row>
    <row r="69" spans="20:26" x14ac:dyDescent="0.25">
      <c r="T69" s="202"/>
      <c r="U69" s="203"/>
      <c r="V69" s="206"/>
      <c r="W69" s="206"/>
      <c r="X69" s="206"/>
      <c r="Y69" s="206"/>
      <c r="Z69" s="200"/>
    </row>
    <row r="70" spans="20:26" x14ac:dyDescent="0.25">
      <c r="T70" s="202"/>
      <c r="U70" s="203"/>
      <c r="V70" s="206"/>
      <c r="W70" s="206"/>
      <c r="X70" s="206"/>
      <c r="Y70" s="206"/>
      <c r="Z70" s="200"/>
    </row>
    <row r="71" spans="20:26" x14ac:dyDescent="0.25">
      <c r="T71" s="202"/>
      <c r="U71" s="203"/>
      <c r="V71" s="206"/>
      <c r="W71" s="206"/>
      <c r="X71" s="206"/>
      <c r="Y71" s="206"/>
      <c r="Z71" s="200"/>
    </row>
    <row r="72" spans="20:26" x14ac:dyDescent="0.25">
      <c r="T72" s="202"/>
      <c r="U72" s="203"/>
      <c r="V72" s="206"/>
      <c r="W72" s="206"/>
      <c r="X72" s="206"/>
      <c r="Y72" s="206"/>
      <c r="Z72" s="200"/>
    </row>
    <row r="73" spans="20:26" x14ac:dyDescent="0.25">
      <c r="T73" s="202"/>
      <c r="U73" s="203"/>
      <c r="V73" s="206"/>
      <c r="W73" s="206"/>
      <c r="X73" s="206"/>
      <c r="Y73" s="206"/>
      <c r="Z73" s="200"/>
    </row>
    <row r="74" spans="20:26" x14ac:dyDescent="0.25">
      <c r="T74" s="202"/>
      <c r="U74" s="203"/>
      <c r="V74" s="206"/>
      <c r="W74" s="206"/>
      <c r="X74" s="206"/>
      <c r="Y74" s="206"/>
      <c r="Z74" s="200"/>
    </row>
    <row r="75" spans="20:26" x14ac:dyDescent="0.25">
      <c r="T75" s="202"/>
      <c r="U75" s="203"/>
      <c r="V75" s="206"/>
      <c r="W75" s="206"/>
      <c r="X75" s="206"/>
      <c r="Y75" s="206"/>
      <c r="Z75" s="200"/>
    </row>
    <row r="76" spans="20:26" x14ac:dyDescent="0.25">
      <c r="T76" s="202"/>
      <c r="U76" s="203"/>
      <c r="V76" s="206"/>
      <c r="W76" s="206"/>
      <c r="X76" s="206"/>
      <c r="Y76" s="206"/>
      <c r="Z76" s="200"/>
    </row>
    <row r="77" spans="20:26" x14ac:dyDescent="0.25">
      <c r="T77" s="202"/>
      <c r="U77" s="203"/>
      <c r="V77" s="206"/>
      <c r="W77" s="206"/>
      <c r="X77" s="206"/>
      <c r="Y77" s="206"/>
      <c r="Z77" s="200"/>
    </row>
    <row r="78" spans="20:26" x14ac:dyDescent="0.25">
      <c r="T78" s="202"/>
      <c r="U78" s="203"/>
      <c r="V78" s="206"/>
      <c r="W78" s="206"/>
      <c r="X78" s="206"/>
      <c r="Y78" s="206"/>
      <c r="Z78" s="200"/>
    </row>
    <row r="79" spans="20:26" x14ac:dyDescent="0.25">
      <c r="T79" s="202"/>
      <c r="U79" s="203"/>
      <c r="V79" s="206"/>
      <c r="W79" s="206"/>
      <c r="X79" s="206"/>
      <c r="Y79" s="206"/>
      <c r="Z79" s="200"/>
    </row>
    <row r="80" spans="20:26" x14ac:dyDescent="0.25">
      <c r="T80" s="202"/>
      <c r="U80" s="203"/>
      <c r="V80" s="206"/>
      <c r="W80" s="206"/>
      <c r="X80" s="206"/>
      <c r="Y80" s="206"/>
      <c r="Z80" s="200"/>
    </row>
    <row r="81" spans="20:26" x14ac:dyDescent="0.25">
      <c r="T81" s="202"/>
      <c r="U81" s="203"/>
      <c r="V81" s="206"/>
      <c r="W81" s="206"/>
      <c r="X81" s="206"/>
      <c r="Y81" s="206"/>
      <c r="Z81" s="200"/>
    </row>
    <row r="82" spans="20:26" x14ac:dyDescent="0.25">
      <c r="T82" s="202"/>
      <c r="U82" s="203"/>
      <c r="V82" s="206"/>
      <c r="W82" s="206"/>
      <c r="X82" s="206"/>
      <c r="Y82" s="206"/>
      <c r="Z82" s="200"/>
    </row>
    <row r="83" spans="20:26" x14ac:dyDescent="0.25">
      <c r="T83" s="202"/>
      <c r="U83" s="203"/>
      <c r="V83" s="206"/>
      <c r="W83" s="206"/>
      <c r="X83" s="206"/>
      <c r="Y83" s="206"/>
      <c r="Z83" s="200"/>
    </row>
    <row r="84" spans="20:26" x14ac:dyDescent="0.25">
      <c r="T84" s="202"/>
      <c r="U84" s="203"/>
      <c r="V84" s="206"/>
      <c r="W84" s="206"/>
      <c r="X84" s="206"/>
      <c r="Y84" s="206"/>
      <c r="Z84" s="200"/>
    </row>
    <row r="85" spans="20:26" x14ac:dyDescent="0.25">
      <c r="T85" s="202"/>
      <c r="U85" s="203"/>
      <c r="V85" s="206"/>
      <c r="W85" s="206"/>
      <c r="X85" s="206"/>
      <c r="Y85" s="206"/>
      <c r="Z85" s="200"/>
    </row>
    <row r="86" spans="20:26" x14ac:dyDescent="0.25">
      <c r="T86" s="202"/>
      <c r="U86" s="203"/>
      <c r="V86" s="206"/>
      <c r="W86" s="206"/>
      <c r="X86" s="206"/>
      <c r="Y86" s="206"/>
      <c r="Z86" s="200"/>
    </row>
    <row r="87" spans="20:26" x14ac:dyDescent="0.25">
      <c r="T87" s="202"/>
      <c r="U87" s="203"/>
      <c r="V87" s="206"/>
      <c r="W87" s="206"/>
      <c r="X87" s="206"/>
      <c r="Y87" s="206"/>
      <c r="Z87" s="200"/>
    </row>
    <row r="88" spans="20:26" x14ac:dyDescent="0.25">
      <c r="T88" s="202"/>
      <c r="U88" s="203"/>
      <c r="V88" s="206"/>
      <c r="W88" s="206"/>
      <c r="X88" s="206"/>
      <c r="Y88" s="206"/>
      <c r="Z88" s="200"/>
    </row>
    <row r="89" spans="20:26" x14ac:dyDescent="0.25">
      <c r="T89" s="202"/>
      <c r="U89" s="203"/>
      <c r="V89" s="206"/>
      <c r="W89" s="206"/>
      <c r="X89" s="206"/>
      <c r="Y89" s="206"/>
      <c r="Z89" s="200"/>
    </row>
    <row r="90" spans="20:26" x14ac:dyDescent="0.25">
      <c r="T90" s="202"/>
      <c r="U90" s="203"/>
      <c r="V90" s="206"/>
      <c r="W90" s="206"/>
      <c r="X90" s="206"/>
      <c r="Y90" s="206"/>
      <c r="Z90" s="200"/>
    </row>
    <row r="91" spans="20:26" x14ac:dyDescent="0.25">
      <c r="T91" s="202"/>
      <c r="U91" s="203"/>
      <c r="V91" s="206"/>
      <c r="W91" s="206"/>
      <c r="X91" s="206"/>
      <c r="Y91" s="206"/>
      <c r="Z91" s="200"/>
    </row>
    <row r="92" spans="20:26" x14ac:dyDescent="0.25">
      <c r="T92" s="202"/>
      <c r="U92" s="203"/>
      <c r="V92" s="206"/>
      <c r="W92" s="206"/>
      <c r="X92" s="206"/>
      <c r="Y92" s="206"/>
      <c r="Z92" s="200"/>
    </row>
    <row r="93" spans="20:26" x14ac:dyDescent="0.25">
      <c r="T93" s="202"/>
      <c r="U93" s="203"/>
      <c r="V93" s="206"/>
      <c r="W93" s="206"/>
      <c r="X93" s="206"/>
      <c r="Y93" s="206"/>
      <c r="Z93" s="200"/>
    </row>
    <row r="94" spans="20:26" x14ac:dyDescent="0.25">
      <c r="T94" s="202"/>
      <c r="U94" s="203"/>
      <c r="V94" s="206"/>
      <c r="W94" s="206"/>
      <c r="X94" s="206"/>
      <c r="Y94" s="206"/>
      <c r="Z94" s="200"/>
    </row>
    <row r="95" spans="20:26" x14ac:dyDescent="0.25">
      <c r="T95" s="202"/>
      <c r="U95" s="203"/>
      <c r="V95" s="206"/>
      <c r="W95" s="206"/>
      <c r="X95" s="206"/>
      <c r="Y95" s="206"/>
      <c r="Z95" s="200"/>
    </row>
    <row r="96" spans="20:26" x14ac:dyDescent="0.25">
      <c r="T96" s="202"/>
      <c r="U96" s="203"/>
      <c r="V96" s="206"/>
      <c r="W96" s="206"/>
      <c r="X96" s="206"/>
      <c r="Y96" s="206"/>
      <c r="Z96" s="200"/>
    </row>
    <row r="97" spans="20:26" x14ac:dyDescent="0.25">
      <c r="T97" s="202"/>
      <c r="U97" s="203"/>
      <c r="V97" s="206"/>
      <c r="W97" s="206"/>
      <c r="X97" s="206"/>
      <c r="Y97" s="206"/>
      <c r="Z97" s="200"/>
    </row>
    <row r="98" spans="20:26" x14ac:dyDescent="0.25">
      <c r="T98" s="202"/>
      <c r="U98" s="203"/>
      <c r="V98" s="206"/>
      <c r="W98" s="206"/>
      <c r="X98" s="206"/>
      <c r="Y98" s="206"/>
      <c r="Z98" s="200"/>
    </row>
    <row r="99" spans="20:26" x14ac:dyDescent="0.25">
      <c r="T99" s="202"/>
      <c r="U99" s="203"/>
      <c r="V99" s="206"/>
      <c r="X99" s="206"/>
      <c r="Y99" s="206"/>
      <c r="Z99" s="200"/>
    </row>
    <row r="100" spans="20:26" x14ac:dyDescent="0.25">
      <c r="T100" s="202"/>
      <c r="U100" s="203"/>
      <c r="V100" s="206"/>
      <c r="W100" s="206"/>
      <c r="X100" s="206"/>
      <c r="Y100" s="206"/>
      <c r="Z100" s="200"/>
    </row>
  </sheetData>
  <mergeCells count="4">
    <mergeCell ref="E3:H3"/>
    <mergeCell ref="C3:D3"/>
    <mergeCell ref="U4:Z4"/>
    <mergeCell ref="T3:Z3"/>
  </mergeCells>
  <conditionalFormatting sqref="C7">
    <cfRule type="cellIs" dxfId="17" priority="4" operator="greaterThan">
      <formula>0</formula>
    </cfRule>
  </conditionalFormatting>
  <conditionalFormatting sqref="Y7:Y10000">
    <cfRule type="cellIs" dxfId="16" priority="3" operator="lessThan">
      <formula>0</formula>
    </cfRule>
  </conditionalFormatting>
  <conditionalFormatting sqref="T10">
    <cfRule type="expression" dxfId="15" priority="13">
      <formula>$Y11=0</formula>
    </cfRule>
  </conditionalFormatting>
  <conditionalFormatting sqref="T7:Z1048576">
    <cfRule type="expression" dxfId="14" priority="1">
      <formula>$Y7=0</formula>
    </cfRule>
  </conditionalFormatting>
  <conditionalFormatting sqref="V100">
    <cfRule type="expression" dxfId="13" priority="16">
      <formula>$Y99=0</formula>
    </cfRule>
  </conditionalFormatting>
  <dataValidations count="1">
    <dataValidation type="list" allowBlank="1" showInputMessage="1" showErrorMessage="1" sqref="E3:H3" xr:uid="{92D227CC-A399-42B2-BB98-8E789CFBCDCF}">
      <formula1>INDIRECT("Майно[Авто_майно]")</formula1>
    </dataValidation>
  </dataValidations>
  <pageMargins left="0.7" right="0.7" top="0.75" bottom="0.75" header="0.3" footer="0.3"/>
  <pageSetup paperSize="9" scale="8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Кнопка5_Пошук_Майно">
                <anchor moveWithCells="1" sizeWithCells="1">
                  <from>
                    <xdr:col>8</xdr:col>
                    <xdr:colOff>533400</xdr:colOff>
                    <xdr:row>1</xdr:row>
                    <xdr:rowOff>114300</xdr:rowOff>
                  </from>
                  <to>
                    <xdr:col>12</xdr:col>
                    <xdr:colOff>133350</xdr:colOff>
                    <xdr:row>2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466A2EB8-9EB1-40D8-9BF5-49BC13B3A7B3}">
            <xm:f>AND($Z11&lt;Налашт!$I$2+TODAY(),$Y11&gt;0)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2" id="{466A2EB8-9EB1-40D8-9BF5-49BC13B3A7B3}">
            <xm:f>AND($Z7&lt;Налашт!$I$2+TODAY(),$Y7&gt;0)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T101:Z10000 T99:V99 T100:U100 W100 X7:Z100 T7:W98</xm:sqref>
        </x14:conditionalFormatting>
        <x14:conditionalFormatting xmlns:xm="http://schemas.microsoft.com/office/excel/2006/main">
          <x14:cfRule type="expression" priority="18" id="{466A2EB8-9EB1-40D8-9BF5-49BC13B3A7B3}">
            <xm:f>AND($Z99&lt;Налашт!$I$2+TODAY(),$Y99&gt;0)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V100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CD96A-3640-4C99-BD50-F22A4158549E}">
  <sheetPr codeName="Лист10">
    <tabColor rgb="FFFFC000"/>
  </sheetPr>
  <dimension ref="A1:O102"/>
  <sheetViews>
    <sheetView workbookViewId="0">
      <selection activeCell="D10" sqref="D10:G10"/>
    </sheetView>
  </sheetViews>
  <sheetFormatPr defaultRowHeight="15" x14ac:dyDescent="0.25"/>
  <cols>
    <col min="1" max="1" width="41.140625" style="88" customWidth="1"/>
    <col min="2" max="2" width="9.5703125" style="142" customWidth="1"/>
    <col min="3" max="3" width="49.42578125" style="88" bestFit="1" customWidth="1"/>
    <col min="4" max="4" width="10.5703125" style="88" customWidth="1"/>
    <col min="5" max="5" width="15.7109375" style="88" customWidth="1"/>
    <col min="6" max="6" width="17" style="88" customWidth="1"/>
    <col min="7" max="7" width="15.5703125" style="88" customWidth="1"/>
    <col min="8" max="8" width="2.5703125" style="88" customWidth="1"/>
    <col min="9" max="9" width="40" style="88" customWidth="1"/>
    <col min="10" max="16384" width="9.140625" style="88"/>
  </cols>
  <sheetData>
    <row r="1" spans="1:15" ht="45.75" thickBot="1" x14ac:dyDescent="0.3">
      <c r="A1" s="314" t="s">
        <v>231</v>
      </c>
      <c r="B1" s="315"/>
      <c r="C1" s="315"/>
      <c r="D1" s="315"/>
      <c r="E1" s="315"/>
      <c r="F1" s="315"/>
      <c r="G1" s="316"/>
      <c r="H1" s="116"/>
      <c r="I1" s="92" t="s">
        <v>245</v>
      </c>
      <c r="J1" s="310" t="s">
        <v>297</v>
      </c>
      <c r="K1" s="310"/>
      <c r="L1" s="310"/>
      <c r="M1" s="310"/>
      <c r="N1" s="310"/>
      <c r="O1" s="310"/>
    </row>
    <row r="2" spans="1:15" x14ac:dyDescent="0.25">
      <c r="C2" s="311" t="s">
        <v>183</v>
      </c>
      <c r="D2" s="312"/>
      <c r="E2" s="313"/>
    </row>
    <row r="3" spans="1:15" ht="30" customHeight="1" x14ac:dyDescent="0.25">
      <c r="C3" s="140"/>
      <c r="D3" s="143"/>
      <c r="E3" s="143"/>
      <c r="F3" s="143"/>
      <c r="G3" s="143"/>
      <c r="I3" s="318" t="s">
        <v>294</v>
      </c>
      <c r="J3" s="318"/>
      <c r="K3" s="318"/>
      <c r="L3" s="318"/>
      <c r="M3" s="273"/>
      <c r="N3" s="273"/>
      <c r="O3" s="273"/>
    </row>
    <row r="4" spans="1:15" s="144" customFormat="1" ht="20.100000000000001" customHeight="1" x14ac:dyDescent="0.25">
      <c r="B4" s="142"/>
      <c r="C4" s="92" t="s">
        <v>219</v>
      </c>
      <c r="D4" s="310">
        <v>516</v>
      </c>
      <c r="E4" s="310"/>
      <c r="F4" s="310"/>
      <c r="G4" s="310"/>
      <c r="I4" s="275" t="s">
        <v>293</v>
      </c>
    </row>
    <row r="5" spans="1:15" s="144" customFormat="1" ht="20.100000000000001" customHeight="1" x14ac:dyDescent="0.25">
      <c r="B5" s="142"/>
      <c r="C5" s="92" t="s">
        <v>220</v>
      </c>
      <c r="D5" s="317">
        <v>46113</v>
      </c>
      <c r="E5" s="310"/>
      <c r="F5" s="310"/>
      <c r="G5" s="310"/>
      <c r="I5" s="277" t="s">
        <v>115</v>
      </c>
    </row>
    <row r="6" spans="1:15" s="144" customFormat="1" ht="20.100000000000001" customHeight="1" x14ac:dyDescent="0.25">
      <c r="B6" s="142"/>
      <c r="C6" s="92" t="s">
        <v>230</v>
      </c>
      <c r="D6" s="310" t="s">
        <v>98</v>
      </c>
      <c r="E6" s="310"/>
      <c r="F6" s="310"/>
      <c r="G6" s="310"/>
      <c r="I6" s="271" t="s">
        <v>297</v>
      </c>
    </row>
    <row r="7" spans="1:15" s="144" customFormat="1" ht="20.100000000000001" customHeight="1" x14ac:dyDescent="0.25">
      <c r="B7" s="142"/>
      <c r="C7" s="92" t="s">
        <v>223</v>
      </c>
      <c r="D7" s="310" t="s">
        <v>317</v>
      </c>
      <c r="E7" s="310"/>
      <c r="F7" s="310"/>
      <c r="G7" s="310"/>
      <c r="I7" s="276"/>
    </row>
    <row r="8" spans="1:15" s="144" customFormat="1" ht="20.100000000000001" customHeight="1" x14ac:dyDescent="0.25">
      <c r="B8" s="142"/>
      <c r="C8" s="92" t="s">
        <v>224</v>
      </c>
      <c r="D8" s="310" t="s">
        <v>318</v>
      </c>
      <c r="E8" s="310"/>
      <c r="F8" s="310"/>
      <c r="G8" s="310"/>
      <c r="I8" s="271"/>
    </row>
    <row r="9" spans="1:15" s="144" customFormat="1" ht="20.100000000000001" customHeight="1" x14ac:dyDescent="0.25">
      <c r="B9" s="142"/>
      <c r="C9" s="92" t="s">
        <v>229</v>
      </c>
      <c r="D9" s="310"/>
      <c r="E9" s="310"/>
      <c r="F9" s="310"/>
      <c r="G9" s="310"/>
      <c r="I9" s="271"/>
    </row>
    <row r="10" spans="1:15" s="144" customFormat="1" ht="20.100000000000001" customHeight="1" x14ac:dyDescent="0.25">
      <c r="B10" s="142"/>
      <c r="C10" s="92" t="s">
        <v>226</v>
      </c>
      <c r="D10" s="310"/>
      <c r="E10" s="310"/>
      <c r="F10" s="310"/>
      <c r="G10" s="310"/>
      <c r="I10" s="271"/>
    </row>
    <row r="11" spans="1:15" s="144" customFormat="1" ht="20.100000000000001" customHeight="1" x14ac:dyDescent="0.25">
      <c r="B11" s="142"/>
      <c r="C11" s="92" t="s">
        <v>227</v>
      </c>
      <c r="D11" s="310"/>
      <c r="E11" s="310"/>
      <c r="F11" s="310"/>
      <c r="G11" s="310"/>
      <c r="I11" s="145"/>
    </row>
    <row r="12" spans="1:15" x14ac:dyDescent="0.25">
      <c r="C12" s="116"/>
    </row>
    <row r="13" spans="1:15" s="145" customFormat="1" ht="45" customHeight="1" x14ac:dyDescent="0.25">
      <c r="A13" s="136" t="s">
        <v>273</v>
      </c>
      <c r="B13" s="136" t="s">
        <v>237</v>
      </c>
      <c r="C13" s="136" t="s">
        <v>232</v>
      </c>
      <c r="D13" s="136" t="s">
        <v>233</v>
      </c>
      <c r="E13" s="136" t="s">
        <v>234</v>
      </c>
      <c r="F13" s="136" t="s">
        <v>235</v>
      </c>
      <c r="G13" s="136" t="s">
        <v>236</v>
      </c>
      <c r="I13" s="88"/>
    </row>
    <row r="14" spans="1:15" ht="45" x14ac:dyDescent="0.25">
      <c r="A14" s="147" t="s">
        <v>316</v>
      </c>
      <c r="B14" s="250">
        <f>IF(C14&lt;&gt;"",SUBTOTAL(103,$C$14:C14),"")</f>
        <v>1</v>
      </c>
      <c r="C14" s="251" t="str">
        <f>_xlfn.XLOOKUP(A14,Майно[Авто_майно],Майно[Найменування війскового майна, індекс, номер креслення],"")</f>
        <v>Тестове майно № 25 - Видалити після додавання хоч одного вашого майна!</v>
      </c>
      <c r="D14" s="250" t="str">
        <f>_xlfn.XLOOKUP(A14,Майно[Авто_майно],Майно[Одиниця виміру],"")</f>
        <v>шт.</v>
      </c>
      <c r="E14" s="89">
        <v>1</v>
      </c>
      <c r="F14" s="252">
        <f>_xlfn.XLOOKUP(C14, Майно[Найменування війскового майна, індекс, номер креслення], Майно[Ціна],"")</f>
        <v>18500.25</v>
      </c>
      <c r="G14" s="89">
        <v>3</v>
      </c>
    </row>
    <row r="15" spans="1:15" x14ac:dyDescent="0.25">
      <c r="A15" s="147"/>
      <c r="B15" s="250" t="str">
        <f>IF(C15&lt;&gt;"",SUBTOTAL(103,$C$14:C15),"")</f>
        <v/>
      </c>
      <c r="C15" s="251" t="str">
        <f>_xlfn.XLOOKUP(A15,Майно[Авто_майно],Майно[Найменування війскового майна, індекс, номер креслення],"")</f>
        <v/>
      </c>
      <c r="D15" s="250" t="str">
        <f>_xlfn.XLOOKUP(A15,Майно[Авто_майно],Майно[Одиниця виміру],"")</f>
        <v/>
      </c>
      <c r="E15" s="89"/>
      <c r="F15" s="252" t="str">
        <f>_xlfn.XLOOKUP(C15, Майно[Найменування війскового майна, індекс, номер креслення], Майно[Ціна],"")</f>
        <v/>
      </c>
      <c r="G15" s="89"/>
    </row>
    <row r="16" spans="1:15" x14ac:dyDescent="0.25">
      <c r="A16" s="147"/>
      <c r="B16" s="250" t="str">
        <f>IF(C16&lt;&gt;"",SUBTOTAL(103,$C$14:C16),"")</f>
        <v/>
      </c>
      <c r="C16" s="251" t="str">
        <f>_xlfn.XLOOKUP(A16,Майно[Авто_майно],Майно[Найменування війскового майна, індекс, номер креслення],"")</f>
        <v/>
      </c>
      <c r="D16" s="250" t="str">
        <f>_xlfn.XLOOKUP(A16,Майно[Авто_майно],Майно[Одиниця виміру],"")</f>
        <v/>
      </c>
      <c r="E16" s="89"/>
      <c r="F16" s="252" t="str">
        <f>_xlfn.XLOOKUP(C16, Майно[Найменування війскового майна, індекс, номер креслення], Майно[Ціна],"")</f>
        <v/>
      </c>
      <c r="G16" s="89"/>
    </row>
    <row r="17" spans="1:7" x14ac:dyDescent="0.25">
      <c r="A17" s="147"/>
      <c r="B17" s="250" t="str">
        <f>IF(C17&lt;&gt;"",SUBTOTAL(103,$C$14:C17),"")</f>
        <v/>
      </c>
      <c r="C17" s="251" t="str">
        <f>_xlfn.XLOOKUP(A17,Майно[Авто_майно],Майно[Найменування війскового майна, індекс, номер креслення],"")</f>
        <v/>
      </c>
      <c r="D17" s="250" t="str">
        <f>_xlfn.XLOOKUP(A17,Майно[Авто_майно],Майно[Одиниця виміру],"")</f>
        <v/>
      </c>
      <c r="E17" s="89"/>
      <c r="F17" s="252" t="str">
        <f>_xlfn.XLOOKUP(C17, Майно[Найменування війскового майна, індекс, номер креслення], Майно[Ціна],"")</f>
        <v/>
      </c>
      <c r="G17" s="89"/>
    </row>
    <row r="18" spans="1:7" x14ac:dyDescent="0.25">
      <c r="A18" s="147"/>
      <c r="B18" s="250" t="str">
        <f>IF(C18&lt;&gt;"",SUBTOTAL(103,$C$14:C18),"")</f>
        <v/>
      </c>
      <c r="C18" s="251" t="str">
        <f>_xlfn.XLOOKUP(A18,Майно[Авто_майно],Майно[Найменування війскового майна, індекс, номер креслення],"")</f>
        <v/>
      </c>
      <c r="D18" s="250" t="str">
        <f>_xlfn.XLOOKUP(A18,Майно[Авто_майно],Майно[Одиниця виміру],"")</f>
        <v/>
      </c>
      <c r="E18" s="89"/>
      <c r="F18" s="252" t="str">
        <f>_xlfn.XLOOKUP(C18, Майно[Найменування війскового майна, індекс, номер креслення], Майно[Ціна],"")</f>
        <v/>
      </c>
      <c r="G18" s="89"/>
    </row>
    <row r="19" spans="1:7" x14ac:dyDescent="0.25">
      <c r="A19" s="147"/>
      <c r="B19" s="250" t="str">
        <f>IF(C19&lt;&gt;"",SUBTOTAL(103,$C$14:C19),"")</f>
        <v/>
      </c>
      <c r="C19" s="251" t="str">
        <f>_xlfn.XLOOKUP(A19,Майно[Авто_майно],Майно[Найменування війскового майна, індекс, номер креслення],"")</f>
        <v/>
      </c>
      <c r="D19" s="250" t="str">
        <f>_xlfn.XLOOKUP(A19,Майно[Авто_майно],Майно[Одиниця виміру],"")</f>
        <v/>
      </c>
      <c r="E19" s="89"/>
      <c r="F19" s="252" t="str">
        <f>_xlfn.XLOOKUP(C19, Майно[Найменування війскового майна, індекс, номер креслення], Майно[Ціна],"")</f>
        <v/>
      </c>
      <c r="G19" s="89"/>
    </row>
    <row r="20" spans="1:7" x14ac:dyDescent="0.25">
      <c r="A20" s="147"/>
      <c r="B20" s="250" t="str">
        <f>IF(C20&lt;&gt;"",SUBTOTAL(103,$C$14:C20),"")</f>
        <v/>
      </c>
      <c r="C20" s="251" t="str">
        <f>_xlfn.XLOOKUP(A20,Майно[Авто_майно],Майно[Найменування війскового майна, індекс, номер креслення],"")</f>
        <v/>
      </c>
      <c r="D20" s="250" t="str">
        <f>_xlfn.XLOOKUP(A20,Майно[Авто_майно],Майно[Одиниця виміру],"")</f>
        <v/>
      </c>
      <c r="E20" s="89"/>
      <c r="F20" s="252" t="str">
        <f>_xlfn.XLOOKUP(C20, Майно[Найменування війскового майна, індекс, номер креслення], Майно[Ціна],"")</f>
        <v/>
      </c>
      <c r="G20" s="89"/>
    </row>
    <row r="21" spans="1:7" x14ac:dyDescent="0.25">
      <c r="A21" s="147"/>
      <c r="B21" s="250" t="str">
        <f>IF(C21&lt;&gt;"",SUBTOTAL(103,$C$14:C21),"")</f>
        <v/>
      </c>
      <c r="C21" s="251" t="str">
        <f>_xlfn.XLOOKUP(A21,Майно[Авто_майно],Майно[Найменування війскового майна, індекс, номер креслення],"")</f>
        <v/>
      </c>
      <c r="D21" s="250" t="str">
        <f>_xlfn.XLOOKUP(A21,Майно[Авто_майно],Майно[Одиниця виміру],"")</f>
        <v/>
      </c>
      <c r="E21" s="89"/>
      <c r="F21" s="252" t="str">
        <f>_xlfn.XLOOKUP(C21, Майно[Найменування війскового майна, індекс, номер креслення], Майно[Ціна],"")</f>
        <v/>
      </c>
      <c r="G21" s="89"/>
    </row>
    <row r="22" spans="1:7" x14ac:dyDescent="0.25">
      <c r="A22" s="147"/>
      <c r="B22" s="250" t="str">
        <f>IF(C22&lt;&gt;"",SUBTOTAL(103,$C$14:C22),"")</f>
        <v/>
      </c>
      <c r="C22" s="251" t="str">
        <f>_xlfn.XLOOKUP(A22,Майно[Авто_майно],Майно[Найменування війскового майна, індекс, номер креслення],"")</f>
        <v/>
      </c>
      <c r="D22" s="250" t="str">
        <f>_xlfn.XLOOKUP(A22,Майно[Авто_майно],Майно[Одиниця виміру],"")</f>
        <v/>
      </c>
      <c r="E22" s="89"/>
      <c r="F22" s="252" t="str">
        <f>_xlfn.XLOOKUP(C22, Майно[Найменування війскового майна, індекс, номер креслення], Майно[Ціна],"")</f>
        <v/>
      </c>
      <c r="G22" s="89"/>
    </row>
    <row r="23" spans="1:7" x14ac:dyDescent="0.25">
      <c r="A23" s="147"/>
      <c r="B23" s="250" t="str">
        <f>IF(C23&lt;&gt;"",SUBTOTAL(103,$C$14:C23),"")</f>
        <v/>
      </c>
      <c r="C23" s="251" t="str">
        <f>_xlfn.XLOOKUP(A23,Майно[Авто_майно],Майно[Найменування війскового майна, індекс, номер креслення],"")</f>
        <v/>
      </c>
      <c r="D23" s="250" t="str">
        <f>_xlfn.XLOOKUP(A23,Майно[Авто_майно],Майно[Одиниця виміру],"")</f>
        <v/>
      </c>
      <c r="E23" s="89"/>
      <c r="F23" s="252" t="str">
        <f>_xlfn.XLOOKUP(C23, Майно[Найменування війскового майна, індекс, номер креслення], Майно[Ціна],"")</f>
        <v/>
      </c>
      <c r="G23" s="89"/>
    </row>
    <row r="24" spans="1:7" x14ac:dyDescent="0.25">
      <c r="A24" s="147"/>
      <c r="B24" s="250" t="str">
        <f>IF(C24&lt;&gt;"",SUBTOTAL(103,$C$14:C24),"")</f>
        <v/>
      </c>
      <c r="C24" s="251" t="str">
        <f>_xlfn.XLOOKUP(A24,Майно[Авто_майно],Майно[Найменування війскового майна, індекс, номер креслення],"")</f>
        <v/>
      </c>
      <c r="D24" s="250" t="str">
        <f>_xlfn.XLOOKUP(A24,Майно[Авто_майно],Майно[Одиниця виміру],"")</f>
        <v/>
      </c>
      <c r="E24" s="89"/>
      <c r="F24" s="252" t="str">
        <f>_xlfn.XLOOKUP(C24, Майно[Найменування війскового майна, індекс, номер креслення], Майно[Ціна],"")</f>
        <v/>
      </c>
      <c r="G24" s="89"/>
    </row>
    <row r="25" spans="1:7" x14ac:dyDescent="0.25">
      <c r="A25" s="147"/>
      <c r="B25" s="250" t="str">
        <f>IF(C25&lt;&gt;"",SUBTOTAL(103,$C$14:C25),"")</f>
        <v/>
      </c>
      <c r="C25" s="251" t="str">
        <f>_xlfn.XLOOKUP(A25,Майно[Авто_майно],Майно[Найменування війскового майна, індекс, номер креслення],"")</f>
        <v/>
      </c>
      <c r="D25" s="250" t="str">
        <f>_xlfn.XLOOKUP(A25,Майно[Авто_майно],Майно[Одиниця виміру],"")</f>
        <v/>
      </c>
      <c r="E25" s="89"/>
      <c r="F25" s="252" t="str">
        <f>_xlfn.XLOOKUP(C25, Майно[Найменування війскового майна, індекс, номер креслення], Майно[Ціна],"")</f>
        <v/>
      </c>
      <c r="G25" s="89"/>
    </row>
    <row r="26" spans="1:7" x14ac:dyDescent="0.25">
      <c r="A26" s="147"/>
      <c r="B26" s="250" t="str">
        <f>IF(C26&lt;&gt;"",SUBTOTAL(103,$C$14:C26),"")</f>
        <v/>
      </c>
      <c r="C26" s="251" t="str">
        <f>_xlfn.XLOOKUP(A26,Майно[Авто_майно],Майно[Найменування війскового майна, індекс, номер креслення],"")</f>
        <v/>
      </c>
      <c r="D26" s="250" t="str">
        <f>_xlfn.XLOOKUP(A26,Майно[Авто_майно],Майно[Одиниця виміру],"")</f>
        <v/>
      </c>
      <c r="E26" s="89"/>
      <c r="F26" s="252" t="str">
        <f>_xlfn.XLOOKUP(C26, Майно[Найменування війскового майна, індекс, номер креслення], Майно[Ціна],"")</f>
        <v/>
      </c>
      <c r="G26" s="89"/>
    </row>
    <row r="27" spans="1:7" x14ac:dyDescent="0.25">
      <c r="A27" s="147"/>
      <c r="B27" s="250" t="str">
        <f>IF(C27&lt;&gt;"",SUBTOTAL(103,$C$14:C27),"")</f>
        <v/>
      </c>
      <c r="C27" s="251" t="str">
        <f>_xlfn.XLOOKUP(A27,Майно[Авто_майно],Майно[Найменування війскового майна, індекс, номер креслення],"")</f>
        <v/>
      </c>
      <c r="D27" s="250" t="str">
        <f>_xlfn.XLOOKUP(A27,Майно[Авто_майно],Майно[Одиниця виміру],"")</f>
        <v/>
      </c>
      <c r="E27" s="89"/>
      <c r="F27" s="252" t="str">
        <f>_xlfn.XLOOKUP(C27, Майно[Найменування війскового майна, індекс, номер креслення], Майно[Ціна],"")</f>
        <v/>
      </c>
      <c r="G27" s="89"/>
    </row>
    <row r="28" spans="1:7" x14ac:dyDescent="0.25">
      <c r="A28" s="147"/>
      <c r="B28" s="250" t="str">
        <f>IF(C28&lt;&gt;"",SUBTOTAL(103,$C$14:C28),"")</f>
        <v/>
      </c>
      <c r="C28" s="251" t="str">
        <f>_xlfn.XLOOKUP(A28,Майно[Авто_майно],Майно[Найменування війскового майна, індекс, номер креслення],"")</f>
        <v/>
      </c>
      <c r="D28" s="250" t="str">
        <f>_xlfn.XLOOKUP(A28,Майно[Авто_майно],Майно[Одиниця виміру],"")</f>
        <v/>
      </c>
      <c r="E28" s="89"/>
      <c r="F28" s="252" t="str">
        <f>_xlfn.XLOOKUP(C28, Майно[Найменування війскового майна, індекс, номер креслення], Майно[Ціна],"")</f>
        <v/>
      </c>
      <c r="G28" s="89"/>
    </row>
    <row r="29" spans="1:7" x14ac:dyDescent="0.25">
      <c r="A29" s="147"/>
      <c r="B29" s="250" t="str">
        <f>IF(C29&lt;&gt;"",SUBTOTAL(103,$C$14:C29),"")</f>
        <v/>
      </c>
      <c r="C29" s="251" t="str">
        <f>_xlfn.XLOOKUP(A29,Майно[Авто_майно],Майно[Найменування війскового майна, індекс, номер креслення],"")</f>
        <v/>
      </c>
      <c r="D29" s="250" t="str">
        <f>_xlfn.XLOOKUP(A29,Майно[Авто_майно],Майно[Одиниця виміру],"")</f>
        <v/>
      </c>
      <c r="E29" s="89"/>
      <c r="F29" s="252" t="str">
        <f>_xlfn.XLOOKUP(C29, Майно[Найменування війскового майна, індекс, номер креслення], Майно[Ціна],"")</f>
        <v/>
      </c>
      <c r="G29" s="89"/>
    </row>
    <row r="30" spans="1:7" x14ac:dyDescent="0.25">
      <c r="A30" s="147"/>
      <c r="B30" s="250" t="str">
        <f>IF(C30&lt;&gt;"",SUBTOTAL(103,$C$14:C30),"")</f>
        <v/>
      </c>
      <c r="C30" s="251" t="str">
        <f>_xlfn.XLOOKUP(A30,Майно[Авто_майно],Майно[Найменування війскового майна, індекс, номер креслення],"")</f>
        <v/>
      </c>
      <c r="D30" s="250" t="str">
        <f>_xlfn.XLOOKUP(A30,Майно[Авто_майно],Майно[Одиниця виміру],"")</f>
        <v/>
      </c>
      <c r="E30" s="89"/>
      <c r="F30" s="252" t="str">
        <f>_xlfn.XLOOKUP(C30, Майно[Найменування війскового майна, індекс, номер креслення], Майно[Ціна],"")</f>
        <v/>
      </c>
      <c r="G30" s="89"/>
    </row>
    <row r="31" spans="1:7" x14ac:dyDescent="0.25">
      <c r="A31" s="147"/>
      <c r="B31" s="250" t="str">
        <f>IF(C31&lt;&gt;"",SUBTOTAL(103,$C$14:C31),"")</f>
        <v/>
      </c>
      <c r="C31" s="251" t="str">
        <f>_xlfn.XLOOKUP(A31,Майно[Авто_майно],Майно[Найменування війскового майна, індекс, номер креслення],"")</f>
        <v/>
      </c>
      <c r="D31" s="250" t="str">
        <f>_xlfn.XLOOKUP(A31,Майно[Авто_майно],Майно[Одиниця виміру],"")</f>
        <v/>
      </c>
      <c r="E31" s="89"/>
      <c r="F31" s="252" t="str">
        <f>_xlfn.XLOOKUP(C31, Майно[Найменування війскового майна, індекс, номер креслення], Майно[Ціна],"")</f>
        <v/>
      </c>
      <c r="G31" s="89"/>
    </row>
    <row r="32" spans="1:7" x14ac:dyDescent="0.25">
      <c r="A32" s="147"/>
      <c r="B32" s="250" t="str">
        <f>IF(C32&lt;&gt;"",SUBTOTAL(103,$C$14:C32),"")</f>
        <v/>
      </c>
      <c r="C32" s="251" t="str">
        <f>_xlfn.XLOOKUP(A32,Майно[Авто_майно],Майно[Найменування війскового майна, індекс, номер креслення],"")</f>
        <v/>
      </c>
      <c r="D32" s="250" t="str">
        <f>_xlfn.XLOOKUP(A32,Майно[Авто_майно],Майно[Одиниця виміру],"")</f>
        <v/>
      </c>
      <c r="E32" s="89"/>
      <c r="F32" s="252" t="str">
        <f>_xlfn.XLOOKUP(C32, Майно[Найменування війскового майна, індекс, номер креслення], Майно[Ціна],"")</f>
        <v/>
      </c>
      <c r="G32" s="89"/>
    </row>
    <row r="33" spans="1:7" x14ac:dyDescent="0.25">
      <c r="A33" s="147"/>
      <c r="B33" s="250" t="str">
        <f>IF(C33&lt;&gt;"",SUBTOTAL(103,$C$14:C33),"")</f>
        <v/>
      </c>
      <c r="C33" s="251" t="str">
        <f>_xlfn.XLOOKUP(A33,Майно[Авто_майно],Майно[Найменування війскового майна, індекс, номер креслення],"")</f>
        <v/>
      </c>
      <c r="D33" s="250" t="str">
        <f>_xlfn.XLOOKUP(A33,Майно[Авто_майно],Майно[Одиниця виміру],"")</f>
        <v/>
      </c>
      <c r="E33" s="89"/>
      <c r="F33" s="252" t="str">
        <f>_xlfn.XLOOKUP(C33, Майно[Найменування війскового майна, індекс, номер креслення], Майно[Ціна],"")</f>
        <v/>
      </c>
      <c r="G33" s="89"/>
    </row>
    <row r="34" spans="1:7" x14ac:dyDescent="0.25">
      <c r="A34" s="147"/>
      <c r="B34" s="250" t="str">
        <f>IF(C34&lt;&gt;"",SUBTOTAL(103,$C$14:C34),"")</f>
        <v/>
      </c>
      <c r="C34" s="251" t="str">
        <f>_xlfn.XLOOKUP(A34,Майно[Авто_майно],Майно[Найменування війскового майна, індекс, номер креслення],"")</f>
        <v/>
      </c>
      <c r="D34" s="250" t="str">
        <f>_xlfn.XLOOKUP(A34,Майно[Авто_майно],Майно[Одиниця виміру],"")</f>
        <v/>
      </c>
      <c r="E34" s="89"/>
      <c r="F34" s="252" t="str">
        <f>_xlfn.XLOOKUP(C34, Майно[Найменування війскового майна, індекс, номер креслення], Майно[Ціна],"")</f>
        <v/>
      </c>
      <c r="G34" s="89"/>
    </row>
    <row r="35" spans="1:7" x14ac:dyDescent="0.25">
      <c r="A35" s="147"/>
      <c r="B35" s="250" t="str">
        <f>IF(C35&lt;&gt;"",SUBTOTAL(103,$C$14:C35),"")</f>
        <v/>
      </c>
      <c r="C35" s="251" t="str">
        <f>_xlfn.XLOOKUP(A35,Майно[Авто_майно],Майно[Найменування війскового майна, індекс, номер креслення],"")</f>
        <v/>
      </c>
      <c r="D35" s="250" t="str">
        <f>_xlfn.XLOOKUP(A35,Майно[Авто_майно],Майно[Одиниця виміру],"")</f>
        <v/>
      </c>
      <c r="E35" s="89"/>
      <c r="F35" s="252" t="str">
        <f>_xlfn.XLOOKUP(C35, Майно[Найменування війскового майна, індекс, номер креслення], Майно[Ціна],"")</f>
        <v/>
      </c>
      <c r="G35" s="89"/>
    </row>
    <row r="36" spans="1:7" x14ac:dyDescent="0.25">
      <c r="A36" s="147"/>
      <c r="B36" s="250" t="str">
        <f>IF(C36&lt;&gt;"",SUBTOTAL(103,$C$14:C36),"")</f>
        <v/>
      </c>
      <c r="C36" s="251" t="str">
        <f>_xlfn.XLOOKUP(A36,Майно[Авто_майно],Майно[Найменування війскового майна, індекс, номер креслення],"")</f>
        <v/>
      </c>
      <c r="D36" s="250" t="str">
        <f>_xlfn.XLOOKUP(A36,Майно[Авто_майно],Майно[Одиниця виміру],"")</f>
        <v/>
      </c>
      <c r="E36" s="89"/>
      <c r="F36" s="252" t="str">
        <f>_xlfn.XLOOKUP(C36, Майно[Найменування війскового майна, індекс, номер креслення], Майно[Ціна],"")</f>
        <v/>
      </c>
      <c r="G36" s="89"/>
    </row>
    <row r="37" spans="1:7" x14ac:dyDescent="0.25">
      <c r="A37" s="147"/>
      <c r="B37" s="250" t="str">
        <f>IF(C37&lt;&gt;"",SUBTOTAL(103,$C$14:C37),"")</f>
        <v/>
      </c>
      <c r="C37" s="251" t="str">
        <f>_xlfn.XLOOKUP(A37,Майно[Авто_майно],Майно[Найменування війскового майна, індекс, номер креслення],"")</f>
        <v/>
      </c>
      <c r="D37" s="250" t="str">
        <f>_xlfn.XLOOKUP(A37,Майно[Авто_майно],Майно[Одиниця виміру],"")</f>
        <v/>
      </c>
      <c r="E37" s="89"/>
      <c r="F37" s="252" t="str">
        <f>_xlfn.XLOOKUP(C37, Майно[Найменування війскового майна, індекс, номер креслення], Майно[Ціна],"")</f>
        <v/>
      </c>
      <c r="G37" s="89"/>
    </row>
    <row r="38" spans="1:7" x14ac:dyDescent="0.25">
      <c r="A38" s="147"/>
      <c r="B38" s="250" t="str">
        <f>IF(C38&lt;&gt;"",SUBTOTAL(103,$C$14:C38),"")</f>
        <v/>
      </c>
      <c r="C38" s="251" t="str">
        <f>_xlfn.XLOOKUP(A38,Майно[Авто_майно],Майно[Найменування війскового майна, індекс, номер креслення],"")</f>
        <v/>
      </c>
      <c r="D38" s="250" t="str">
        <f>_xlfn.XLOOKUP(A38,Майно[Авто_майно],Майно[Одиниця виміру],"")</f>
        <v/>
      </c>
      <c r="E38" s="89"/>
      <c r="F38" s="252" t="str">
        <f>_xlfn.XLOOKUP(C38, Майно[Найменування війскового майна, індекс, номер креслення], Майно[Ціна],"")</f>
        <v/>
      </c>
      <c r="G38" s="89"/>
    </row>
    <row r="39" spans="1:7" x14ac:dyDescent="0.25">
      <c r="A39" s="147"/>
      <c r="B39" s="250" t="str">
        <f>IF(C39&lt;&gt;"",SUBTOTAL(103,$C$14:C39),"")</f>
        <v/>
      </c>
      <c r="C39" s="251" t="str">
        <f>_xlfn.XLOOKUP(A39,Майно[Авто_майно],Майно[Найменування війскового майна, індекс, номер креслення],"")</f>
        <v/>
      </c>
      <c r="D39" s="250" t="str">
        <f>_xlfn.XLOOKUP(A39,Майно[Авто_майно],Майно[Одиниця виміру],"")</f>
        <v/>
      </c>
      <c r="E39" s="89"/>
      <c r="F39" s="252" t="str">
        <f>_xlfn.XLOOKUP(C39, Майно[Найменування війскового майна, індекс, номер креслення], Майно[Ціна],"")</f>
        <v/>
      </c>
      <c r="G39" s="89"/>
    </row>
    <row r="40" spans="1:7" x14ac:dyDescent="0.25">
      <c r="A40" s="147"/>
      <c r="B40" s="250" t="str">
        <f>IF(C40&lt;&gt;"",SUBTOTAL(103,$C$14:C40),"")</f>
        <v/>
      </c>
      <c r="C40" s="251" t="str">
        <f>_xlfn.XLOOKUP(A40,Майно[Авто_майно],Майно[Найменування війскового майна, індекс, номер креслення],"")</f>
        <v/>
      </c>
      <c r="D40" s="250" t="str">
        <f>_xlfn.XLOOKUP(A40,Майно[Авто_майно],Майно[Одиниця виміру],"")</f>
        <v/>
      </c>
      <c r="E40" s="89"/>
      <c r="F40" s="252" t="str">
        <f>_xlfn.XLOOKUP(C40, Майно[Найменування війскового майна, індекс, номер креслення], Майно[Ціна],"")</f>
        <v/>
      </c>
      <c r="G40" s="89"/>
    </row>
    <row r="41" spans="1:7" x14ac:dyDescent="0.25">
      <c r="A41" s="147"/>
      <c r="B41" s="250" t="str">
        <f>IF(C41&lt;&gt;"",SUBTOTAL(103,$C$14:C41),"")</f>
        <v/>
      </c>
      <c r="C41" s="251" t="str">
        <f>_xlfn.XLOOKUP(A41,Майно[Авто_майно],Майно[Найменування війскового майна, індекс, номер креслення],"")</f>
        <v/>
      </c>
      <c r="D41" s="250" t="str">
        <f>_xlfn.XLOOKUP(A41,Майно[Авто_майно],Майно[Одиниця виміру],"")</f>
        <v/>
      </c>
      <c r="E41" s="89"/>
      <c r="F41" s="252" t="str">
        <f>_xlfn.XLOOKUP(C41, Майно[Найменування війскового майна, індекс, номер креслення], Майно[Ціна],"")</f>
        <v/>
      </c>
      <c r="G41" s="89"/>
    </row>
    <row r="42" spans="1:7" x14ac:dyDescent="0.25">
      <c r="A42" s="147"/>
      <c r="B42" s="250" t="str">
        <f>IF(C42&lt;&gt;"",SUBTOTAL(103,$C$14:C42),"")</f>
        <v/>
      </c>
      <c r="C42" s="251" t="str">
        <f>_xlfn.XLOOKUP(A42,Майно[Авто_майно],Майно[Найменування війскового майна, індекс, номер креслення],"")</f>
        <v/>
      </c>
      <c r="D42" s="250" t="str">
        <f>_xlfn.XLOOKUP(A42,Майно[Авто_майно],Майно[Одиниця виміру],"")</f>
        <v/>
      </c>
      <c r="E42" s="89"/>
      <c r="F42" s="252" t="str">
        <f>_xlfn.XLOOKUP(C42, Майно[Найменування війскового майна, індекс, номер креслення], Майно[Ціна],"")</f>
        <v/>
      </c>
      <c r="G42" s="89"/>
    </row>
    <row r="43" spans="1:7" x14ac:dyDescent="0.25">
      <c r="A43" s="147"/>
      <c r="B43" s="250" t="str">
        <f>IF(C43&lt;&gt;"",SUBTOTAL(103,$C$14:C43),"")</f>
        <v/>
      </c>
      <c r="C43" s="251" t="str">
        <f>_xlfn.XLOOKUP(A43,Майно[Авто_майно],Майно[Найменування війскового майна, індекс, номер креслення],"")</f>
        <v/>
      </c>
      <c r="D43" s="250" t="str">
        <f>_xlfn.XLOOKUP(A43,Майно[Авто_майно],Майно[Одиниця виміру],"")</f>
        <v/>
      </c>
      <c r="E43" s="89"/>
      <c r="F43" s="252" t="str">
        <f>_xlfn.XLOOKUP(C43, Майно[Найменування війскового майна, індекс, номер креслення], Майно[Ціна],"")</f>
        <v/>
      </c>
      <c r="G43" s="89"/>
    </row>
    <row r="44" spans="1:7" x14ac:dyDescent="0.25">
      <c r="A44" s="147"/>
      <c r="B44" s="250" t="str">
        <f>IF(C44&lt;&gt;"",SUBTOTAL(103,$C$14:C44),"")</f>
        <v/>
      </c>
      <c r="C44" s="251" t="str">
        <f>_xlfn.XLOOKUP(A44,Майно[Авто_майно],Майно[Найменування війскового майна, індекс, номер креслення],"")</f>
        <v/>
      </c>
      <c r="D44" s="250" t="str">
        <f>_xlfn.XLOOKUP(A44,Майно[Авто_майно],Майно[Одиниця виміру],"")</f>
        <v/>
      </c>
      <c r="E44" s="89"/>
      <c r="F44" s="252" t="str">
        <f>_xlfn.XLOOKUP(C44, Майно[Найменування війскового майна, індекс, номер креслення], Майно[Ціна],"")</f>
        <v/>
      </c>
      <c r="G44" s="89"/>
    </row>
    <row r="45" spans="1:7" x14ac:dyDescent="0.25">
      <c r="A45" s="147"/>
      <c r="B45" s="250" t="str">
        <f>IF(C45&lt;&gt;"",SUBTOTAL(103,$C$14:C45),"")</f>
        <v/>
      </c>
      <c r="C45" s="251" t="str">
        <f>_xlfn.XLOOKUP(A45,Майно[Авто_майно],Майно[Найменування війскового майна, індекс, номер креслення],"")</f>
        <v/>
      </c>
      <c r="D45" s="250" t="str">
        <f>_xlfn.XLOOKUP(A45,Майно[Авто_майно],Майно[Одиниця виміру],"")</f>
        <v/>
      </c>
      <c r="E45" s="89"/>
      <c r="F45" s="252" t="str">
        <f>_xlfn.XLOOKUP(C45, Майно[Найменування війскового майна, індекс, номер креслення], Майно[Ціна],"")</f>
        <v/>
      </c>
      <c r="G45" s="89"/>
    </row>
    <row r="46" spans="1:7" x14ac:dyDescent="0.25">
      <c r="A46" s="147"/>
      <c r="B46" s="250" t="str">
        <f>IF(C46&lt;&gt;"",SUBTOTAL(103,$C$14:C46),"")</f>
        <v/>
      </c>
      <c r="C46" s="251" t="str">
        <f>_xlfn.XLOOKUP(A46,Майно[Авто_майно],Майно[Найменування війскового майна, індекс, номер креслення],"")</f>
        <v/>
      </c>
      <c r="D46" s="250" t="str">
        <f>_xlfn.XLOOKUP(A46,Майно[Авто_майно],Майно[Одиниця виміру],"")</f>
        <v/>
      </c>
      <c r="E46" s="89"/>
      <c r="F46" s="252" t="str">
        <f>_xlfn.XLOOKUP(C46, Майно[Найменування війскового майна, індекс, номер креслення], Майно[Ціна],"")</f>
        <v/>
      </c>
      <c r="G46" s="89"/>
    </row>
    <row r="47" spans="1:7" x14ac:dyDescent="0.25">
      <c r="A47" s="147"/>
      <c r="B47" s="250" t="str">
        <f>IF(C47&lt;&gt;"",SUBTOTAL(103,$C$14:C47),"")</f>
        <v/>
      </c>
      <c r="C47" s="251" t="str">
        <f>_xlfn.XLOOKUP(A47,Майно[Авто_майно],Майно[Найменування війскового майна, індекс, номер креслення],"")</f>
        <v/>
      </c>
      <c r="D47" s="250" t="str">
        <f>_xlfn.XLOOKUP(A47,Майно[Авто_майно],Майно[Одиниця виміру],"")</f>
        <v/>
      </c>
      <c r="E47" s="89"/>
      <c r="F47" s="252" t="str">
        <f>_xlfn.XLOOKUP(C47, Майно[Найменування війскового майна, індекс, номер креслення], Майно[Ціна],"")</f>
        <v/>
      </c>
      <c r="G47" s="89"/>
    </row>
    <row r="48" spans="1:7" x14ac:dyDescent="0.25">
      <c r="A48" s="147"/>
      <c r="B48" s="250" t="str">
        <f>IF(C48&lt;&gt;"",SUBTOTAL(103,$C$14:C48),"")</f>
        <v/>
      </c>
      <c r="C48" s="251" t="str">
        <f>_xlfn.XLOOKUP(A48,Майно[Авто_майно],Майно[Найменування війскового майна, індекс, номер креслення],"")</f>
        <v/>
      </c>
      <c r="D48" s="250" t="str">
        <f>_xlfn.XLOOKUP(A48,Майно[Авто_майно],Майно[Одиниця виміру],"")</f>
        <v/>
      </c>
      <c r="E48" s="89"/>
      <c r="F48" s="252" t="str">
        <f>_xlfn.XLOOKUP(C48, Майно[Найменування війскового майна, індекс, номер креслення], Майно[Ціна],"")</f>
        <v/>
      </c>
      <c r="G48" s="89"/>
    </row>
    <row r="49" spans="1:7" x14ac:dyDescent="0.25">
      <c r="A49" s="147"/>
      <c r="B49" s="250" t="str">
        <f>IF(C49&lt;&gt;"",SUBTOTAL(103,$C$14:C49),"")</f>
        <v/>
      </c>
      <c r="C49" s="251" t="str">
        <f>_xlfn.XLOOKUP(A49,Майно[Авто_майно],Майно[Найменування війскового майна, індекс, номер креслення],"")</f>
        <v/>
      </c>
      <c r="D49" s="250" t="str">
        <f>_xlfn.XLOOKUP(A49,Майно[Авто_майно],Майно[Одиниця виміру],"")</f>
        <v/>
      </c>
      <c r="E49" s="89"/>
      <c r="F49" s="252" t="str">
        <f>_xlfn.XLOOKUP(C49, Майно[Найменування війскового майна, індекс, номер креслення], Майно[Ціна],"")</f>
        <v/>
      </c>
      <c r="G49" s="89"/>
    </row>
    <row r="50" spans="1:7" x14ac:dyDescent="0.25">
      <c r="A50" s="147"/>
      <c r="B50" s="250" t="str">
        <f>IF(C50&lt;&gt;"",SUBTOTAL(103,$C$14:C50),"")</f>
        <v/>
      </c>
      <c r="C50" s="251" t="str">
        <f>_xlfn.XLOOKUP(A50,Майно[Авто_майно],Майно[Найменування війскового майна, індекс, номер креслення],"")</f>
        <v/>
      </c>
      <c r="D50" s="250" t="str">
        <f>_xlfn.XLOOKUP(A50,Майно[Авто_майно],Майно[Одиниця виміру],"")</f>
        <v/>
      </c>
      <c r="E50" s="89"/>
      <c r="F50" s="252" t="str">
        <f>_xlfn.XLOOKUP(C50, Майно[Найменування війскового майна, індекс, номер креслення], Майно[Ціна],"")</f>
        <v/>
      </c>
      <c r="G50" s="89"/>
    </row>
    <row r="51" spans="1:7" x14ac:dyDescent="0.25">
      <c r="A51" s="147"/>
      <c r="B51" s="250" t="str">
        <f>IF(C51&lt;&gt;"",SUBTOTAL(103,$C$14:C51),"")</f>
        <v/>
      </c>
      <c r="C51" s="251" t="str">
        <f>_xlfn.XLOOKUP(A51,Майно[Авто_майно],Майно[Найменування війскового майна, індекс, номер креслення],"")</f>
        <v/>
      </c>
      <c r="D51" s="250" t="str">
        <f>_xlfn.XLOOKUP(A51,Майно[Авто_майно],Майно[Одиниця виміру],"")</f>
        <v/>
      </c>
      <c r="E51" s="89"/>
      <c r="F51" s="252" t="str">
        <f>_xlfn.XLOOKUP(C51, Майно[Найменування війскового майна, індекс, номер креслення], Майно[Ціна],"")</f>
        <v/>
      </c>
      <c r="G51" s="89"/>
    </row>
    <row r="52" spans="1:7" x14ac:dyDescent="0.25">
      <c r="A52" s="147"/>
      <c r="B52" s="250" t="str">
        <f>IF(C52&lt;&gt;"",SUBTOTAL(103,$C$14:C52),"")</f>
        <v/>
      </c>
      <c r="C52" s="251" t="str">
        <f>_xlfn.XLOOKUP(A52,Майно[Авто_майно],Майно[Найменування війскового майна, індекс, номер креслення],"")</f>
        <v/>
      </c>
      <c r="D52" s="250" t="str">
        <f>_xlfn.XLOOKUP(A52,Майно[Авто_майно],Майно[Одиниця виміру],"")</f>
        <v/>
      </c>
      <c r="E52" s="89"/>
      <c r="F52" s="252" t="str">
        <f>_xlfn.XLOOKUP(C52, Майно[Найменування війскового майна, індекс, номер креслення], Майно[Ціна],"")</f>
        <v/>
      </c>
      <c r="G52" s="89"/>
    </row>
    <row r="53" spans="1:7" x14ac:dyDescent="0.25">
      <c r="A53" s="147"/>
      <c r="B53" s="250" t="str">
        <f>IF(C53&lt;&gt;"",SUBTOTAL(103,$C$14:C53),"")</f>
        <v/>
      </c>
      <c r="C53" s="251" t="str">
        <f>_xlfn.XLOOKUP(A53,Майно[Авто_майно],Майно[Найменування війскового майна, індекс, номер креслення],"")</f>
        <v/>
      </c>
      <c r="D53" s="250" t="str">
        <f>_xlfn.XLOOKUP(A53,Майно[Авто_майно],Майно[Одиниця виміру],"")</f>
        <v/>
      </c>
      <c r="E53" s="89"/>
      <c r="F53" s="252" t="str">
        <f>_xlfn.XLOOKUP(C53, Майно[Найменування війскового майна, індекс, номер креслення], Майно[Ціна],"")</f>
        <v/>
      </c>
      <c r="G53" s="89"/>
    </row>
    <row r="54" spans="1:7" x14ac:dyDescent="0.25">
      <c r="A54" s="147"/>
      <c r="B54" s="250" t="str">
        <f>IF(C54&lt;&gt;"",SUBTOTAL(103,$C$14:C54),"")</f>
        <v/>
      </c>
      <c r="C54" s="251" t="str">
        <f>_xlfn.XLOOKUP(A54,Майно[Авто_майно],Майно[Найменування війскового майна, індекс, номер креслення],"")</f>
        <v/>
      </c>
      <c r="D54" s="250" t="str">
        <f>_xlfn.XLOOKUP(A54,Майно[Авто_майно],Майно[Одиниця виміру],"")</f>
        <v/>
      </c>
      <c r="E54" s="89"/>
      <c r="F54" s="252" t="str">
        <f>_xlfn.XLOOKUP(C54, Майно[Найменування війскового майна, індекс, номер креслення], Майно[Ціна],"")</f>
        <v/>
      </c>
      <c r="G54" s="89"/>
    </row>
    <row r="55" spans="1:7" x14ac:dyDescent="0.25">
      <c r="A55" s="147"/>
      <c r="B55" s="250" t="str">
        <f>IF(C55&lt;&gt;"",SUBTOTAL(103,$C$14:C55),"")</f>
        <v/>
      </c>
      <c r="C55" s="251" t="str">
        <f>_xlfn.XLOOKUP(A55,Майно[Авто_майно],Майно[Найменування війскового майна, індекс, номер креслення],"")</f>
        <v/>
      </c>
      <c r="D55" s="250" t="str">
        <f>_xlfn.XLOOKUP(A55,Майно[Авто_майно],Майно[Одиниця виміру],"")</f>
        <v/>
      </c>
      <c r="E55" s="89"/>
      <c r="F55" s="252" t="str">
        <f>_xlfn.XLOOKUP(C55, Майно[Найменування війскового майна, індекс, номер креслення], Майно[Ціна],"")</f>
        <v/>
      </c>
      <c r="G55" s="89"/>
    </row>
    <row r="56" spans="1:7" x14ac:dyDescent="0.25">
      <c r="A56" s="147"/>
      <c r="B56" s="250" t="str">
        <f>IF(C56&lt;&gt;"",SUBTOTAL(103,$C$14:C56),"")</f>
        <v/>
      </c>
      <c r="C56" s="251" t="str">
        <f>_xlfn.XLOOKUP(A56,Майно[Авто_майно],Майно[Найменування війскового майна, індекс, номер креслення],"")</f>
        <v/>
      </c>
      <c r="D56" s="250" t="str">
        <f>_xlfn.XLOOKUP(A56,Майно[Авто_майно],Майно[Одиниця виміру],"")</f>
        <v/>
      </c>
      <c r="E56" s="89"/>
      <c r="F56" s="252" t="str">
        <f>_xlfn.XLOOKUP(C56, Майно[Найменування війскового майна, індекс, номер креслення], Майно[Ціна],"")</f>
        <v/>
      </c>
      <c r="G56" s="89"/>
    </row>
    <row r="57" spans="1:7" x14ac:dyDescent="0.25">
      <c r="A57" s="147"/>
      <c r="B57" s="250" t="str">
        <f>IF(C57&lt;&gt;"",SUBTOTAL(103,$C$14:C57),"")</f>
        <v/>
      </c>
      <c r="C57" s="251" t="str">
        <f>_xlfn.XLOOKUP(A57,Майно[Авто_майно],Майно[Найменування війскового майна, індекс, номер креслення],"")</f>
        <v/>
      </c>
      <c r="D57" s="250" t="str">
        <f>_xlfn.XLOOKUP(A57,Майно[Авто_майно],Майно[Одиниця виміру],"")</f>
        <v/>
      </c>
      <c r="E57" s="89"/>
      <c r="F57" s="252" t="str">
        <f>_xlfn.XLOOKUP(C57, Майно[Найменування війскового майна, індекс, номер креслення], Майно[Ціна],"")</f>
        <v/>
      </c>
      <c r="G57" s="89"/>
    </row>
    <row r="58" spans="1:7" x14ac:dyDescent="0.25">
      <c r="A58" s="147"/>
      <c r="B58" s="250" t="str">
        <f>IF(C58&lt;&gt;"",SUBTOTAL(103,$C$14:C58),"")</f>
        <v/>
      </c>
      <c r="C58" s="251" t="str">
        <f>_xlfn.XLOOKUP(A58,Майно[Авто_майно],Майно[Найменування війскового майна, індекс, номер креслення],"")</f>
        <v/>
      </c>
      <c r="D58" s="250" t="str">
        <f>_xlfn.XLOOKUP(A58,Майно[Авто_майно],Майно[Одиниця виміру],"")</f>
        <v/>
      </c>
      <c r="E58" s="89"/>
      <c r="F58" s="252" t="str">
        <f>_xlfn.XLOOKUP(C58, Майно[Найменування війскового майна, індекс, номер креслення], Майно[Ціна],"")</f>
        <v/>
      </c>
      <c r="G58" s="89"/>
    </row>
    <row r="59" spans="1:7" x14ac:dyDescent="0.25">
      <c r="A59" s="147"/>
      <c r="B59" s="250" t="str">
        <f>IF(C59&lt;&gt;"",SUBTOTAL(103,$C$14:C59),"")</f>
        <v/>
      </c>
      <c r="C59" s="251" t="str">
        <f>_xlfn.XLOOKUP(A59,Майно[Авто_майно],Майно[Найменування війскового майна, індекс, номер креслення],"")</f>
        <v/>
      </c>
      <c r="D59" s="250" t="str">
        <f>_xlfn.XLOOKUP(A59,Майно[Авто_майно],Майно[Одиниця виміру],"")</f>
        <v/>
      </c>
      <c r="E59" s="89"/>
      <c r="F59" s="252" t="str">
        <f>_xlfn.XLOOKUP(C59, Майно[Найменування війскового майна, індекс, номер креслення], Майно[Ціна],"")</f>
        <v/>
      </c>
      <c r="G59" s="89"/>
    </row>
    <row r="60" spans="1:7" x14ac:dyDescent="0.25">
      <c r="A60" s="147"/>
      <c r="B60" s="250" t="str">
        <f>IF(C60&lt;&gt;"",SUBTOTAL(103,$C$14:C60),"")</f>
        <v/>
      </c>
      <c r="C60" s="251" t="str">
        <f>_xlfn.XLOOKUP(A60,Майно[Авто_майно],Майно[Найменування війскового майна, індекс, номер креслення],"")</f>
        <v/>
      </c>
      <c r="D60" s="250" t="str">
        <f>_xlfn.XLOOKUP(A60,Майно[Авто_майно],Майно[Одиниця виміру],"")</f>
        <v/>
      </c>
      <c r="E60" s="89"/>
      <c r="F60" s="252" t="str">
        <f>_xlfn.XLOOKUP(C60, Майно[Найменування війскового майна, індекс, номер креслення], Майно[Ціна],"")</f>
        <v/>
      </c>
      <c r="G60" s="89"/>
    </row>
    <row r="61" spans="1:7" x14ac:dyDescent="0.25">
      <c r="A61" s="147"/>
      <c r="B61" s="250" t="str">
        <f>IF(C61&lt;&gt;"",SUBTOTAL(103,$C$14:C61),"")</f>
        <v/>
      </c>
      <c r="C61" s="251" t="str">
        <f>_xlfn.XLOOKUP(A61,Майно[Авто_майно],Майно[Найменування війскового майна, індекс, номер креслення],"")</f>
        <v/>
      </c>
      <c r="D61" s="250" t="str">
        <f>_xlfn.XLOOKUP(A61,Майно[Авто_майно],Майно[Одиниця виміру],"")</f>
        <v/>
      </c>
      <c r="E61" s="89"/>
      <c r="F61" s="252" t="str">
        <f>_xlfn.XLOOKUP(C61, Майно[Найменування війскового майна, індекс, номер креслення], Майно[Ціна],"")</f>
        <v/>
      </c>
      <c r="G61" s="89"/>
    </row>
    <row r="62" spans="1:7" x14ac:dyDescent="0.25">
      <c r="A62" s="147"/>
      <c r="B62" s="250" t="str">
        <f>IF(C62&lt;&gt;"",SUBTOTAL(103,$C$14:C62),"")</f>
        <v/>
      </c>
      <c r="C62" s="251" t="str">
        <f>_xlfn.XLOOKUP(A62,Майно[Авто_майно],Майно[Найменування війскового майна, індекс, номер креслення],"")</f>
        <v/>
      </c>
      <c r="D62" s="250" t="str">
        <f>_xlfn.XLOOKUP(A62,Майно[Авто_майно],Майно[Одиниця виміру],"")</f>
        <v/>
      </c>
      <c r="E62" s="89"/>
      <c r="F62" s="252" t="str">
        <f>_xlfn.XLOOKUP(C62, Майно[Найменування війскового майна, індекс, номер креслення], Майно[Ціна],"")</f>
        <v/>
      </c>
      <c r="G62" s="89"/>
    </row>
    <row r="63" spans="1:7" x14ac:dyDescent="0.25">
      <c r="A63" s="147"/>
      <c r="B63" s="250" t="str">
        <f>IF(C63&lt;&gt;"",SUBTOTAL(103,$C$14:C63),"")</f>
        <v/>
      </c>
      <c r="C63" s="251" t="str">
        <f>_xlfn.XLOOKUP(A63,Майно[Авто_майно],Майно[Найменування війскового майна, індекс, номер креслення],"")</f>
        <v/>
      </c>
      <c r="D63" s="250" t="str">
        <f>_xlfn.XLOOKUP(A63,Майно[Авто_майно],Майно[Одиниця виміру],"")</f>
        <v/>
      </c>
      <c r="E63" s="89"/>
      <c r="F63" s="252" t="str">
        <f>_xlfn.XLOOKUP(C63, Майно[Найменування війскового майна, індекс, номер креслення], Майно[Ціна],"")</f>
        <v/>
      </c>
      <c r="G63" s="89"/>
    </row>
    <row r="64" spans="1:7" x14ac:dyDescent="0.25">
      <c r="A64" s="147"/>
      <c r="B64" s="250" t="str">
        <f>IF(C64&lt;&gt;"",SUBTOTAL(103,$C$14:C64),"")</f>
        <v/>
      </c>
      <c r="C64" s="251" t="str">
        <f>_xlfn.XLOOKUP(A64,Майно[Авто_майно],Майно[Найменування війскового майна, індекс, номер креслення],"")</f>
        <v/>
      </c>
      <c r="D64" s="250" t="str">
        <f>_xlfn.XLOOKUP(A64,Майно[Авто_майно],Майно[Одиниця виміру],"")</f>
        <v/>
      </c>
      <c r="E64" s="89"/>
      <c r="F64" s="252" t="str">
        <f>_xlfn.XLOOKUP(C64, Майно[Найменування війскового майна, індекс, номер креслення], Майно[Ціна],"")</f>
        <v/>
      </c>
      <c r="G64" s="89"/>
    </row>
    <row r="65" spans="1:7" x14ac:dyDescent="0.25">
      <c r="A65" s="147"/>
      <c r="B65" s="250" t="str">
        <f>IF(C65&lt;&gt;"",SUBTOTAL(103,$C$14:C65),"")</f>
        <v/>
      </c>
      <c r="C65" s="251" t="str">
        <f>_xlfn.XLOOKUP(A65,Майно[Авто_майно],Майно[Найменування війскового майна, індекс, номер креслення],"")</f>
        <v/>
      </c>
      <c r="D65" s="250" t="str">
        <f>_xlfn.XLOOKUP(A65,Майно[Авто_майно],Майно[Одиниця виміру],"")</f>
        <v/>
      </c>
      <c r="E65" s="89"/>
      <c r="F65" s="252" t="str">
        <f>_xlfn.XLOOKUP(C65, Майно[Найменування війскового майна, індекс, номер креслення], Майно[Ціна],"")</f>
        <v/>
      </c>
      <c r="G65" s="89"/>
    </row>
    <row r="66" spans="1:7" x14ac:dyDescent="0.25">
      <c r="A66" s="147"/>
      <c r="B66" s="250" t="str">
        <f>IF(C66&lt;&gt;"",SUBTOTAL(103,$C$14:C66),"")</f>
        <v/>
      </c>
      <c r="C66" s="251" t="str">
        <f>_xlfn.XLOOKUP(A66,Майно[Авто_майно],Майно[Найменування війскового майна, індекс, номер креслення],"")</f>
        <v/>
      </c>
      <c r="D66" s="250" t="str">
        <f>_xlfn.XLOOKUP(A66,Майно[Авто_майно],Майно[Одиниця виміру],"")</f>
        <v/>
      </c>
      <c r="E66" s="89"/>
      <c r="F66" s="252" t="str">
        <f>_xlfn.XLOOKUP(C66, Майно[Найменування війскового майна, індекс, номер креслення], Майно[Ціна],"")</f>
        <v/>
      </c>
      <c r="G66" s="89"/>
    </row>
    <row r="67" spans="1:7" x14ac:dyDescent="0.25">
      <c r="A67" s="147"/>
      <c r="B67" s="250" t="str">
        <f>IF(C67&lt;&gt;"",SUBTOTAL(103,$C$14:C67),"")</f>
        <v/>
      </c>
      <c r="C67" s="251" t="str">
        <f>_xlfn.XLOOKUP(A67,Майно[Авто_майно],Майно[Найменування війскового майна, індекс, номер креслення],"")</f>
        <v/>
      </c>
      <c r="D67" s="250" t="str">
        <f>_xlfn.XLOOKUP(A67,Майно[Авто_майно],Майно[Одиниця виміру],"")</f>
        <v/>
      </c>
      <c r="E67" s="89"/>
      <c r="F67" s="252" t="str">
        <f>_xlfn.XLOOKUP(C67, Майно[Найменування війскового майна, індекс, номер креслення], Майно[Ціна],"")</f>
        <v/>
      </c>
      <c r="G67" s="89"/>
    </row>
    <row r="68" spans="1:7" x14ac:dyDescent="0.25">
      <c r="A68" s="147"/>
      <c r="B68" s="250" t="str">
        <f>IF(C68&lt;&gt;"",SUBTOTAL(103,$C$14:C68),"")</f>
        <v/>
      </c>
      <c r="C68" s="251" t="str">
        <f>_xlfn.XLOOKUP(A68,Майно[Авто_майно],Майно[Найменування війскового майна, індекс, номер креслення],"")</f>
        <v/>
      </c>
      <c r="D68" s="250" t="str">
        <f>_xlfn.XLOOKUP(A68,Майно[Авто_майно],Майно[Одиниця виміру],"")</f>
        <v/>
      </c>
      <c r="E68" s="89"/>
      <c r="F68" s="252" t="str">
        <f>_xlfn.XLOOKUP(C68, Майно[Найменування війскового майна, індекс, номер креслення], Майно[Ціна],"")</f>
        <v/>
      </c>
      <c r="G68" s="89"/>
    </row>
    <row r="69" spans="1:7" x14ac:dyDescent="0.25">
      <c r="A69" s="147"/>
      <c r="B69" s="250" t="str">
        <f>IF(C69&lt;&gt;"",SUBTOTAL(103,$C$14:C69),"")</f>
        <v/>
      </c>
      <c r="C69" s="251" t="str">
        <f>_xlfn.XLOOKUP(A69,Майно[Авто_майно],Майно[Найменування війскового майна, індекс, номер креслення],"")</f>
        <v/>
      </c>
      <c r="D69" s="250" t="str">
        <f>_xlfn.XLOOKUP(A69,Майно[Авто_майно],Майно[Одиниця виміру],"")</f>
        <v/>
      </c>
      <c r="E69" s="89"/>
      <c r="F69" s="252" t="str">
        <f>_xlfn.XLOOKUP(C69, Майно[Найменування війскового майна, індекс, номер креслення], Майно[Ціна],"")</f>
        <v/>
      </c>
      <c r="G69" s="89"/>
    </row>
    <row r="70" spans="1:7" x14ac:dyDescent="0.25">
      <c r="A70" s="147"/>
      <c r="B70" s="250" t="str">
        <f>IF(C70&lt;&gt;"",SUBTOTAL(103,$C$14:C70),"")</f>
        <v/>
      </c>
      <c r="C70" s="251" t="str">
        <f>_xlfn.XLOOKUP(A70,Майно[Авто_майно],Майно[Найменування війскового майна, індекс, номер креслення],"")</f>
        <v/>
      </c>
      <c r="D70" s="250" t="str">
        <f>_xlfn.XLOOKUP(A70,Майно[Авто_майно],Майно[Одиниця виміру],"")</f>
        <v/>
      </c>
      <c r="E70" s="89"/>
      <c r="F70" s="252" t="str">
        <f>_xlfn.XLOOKUP(C70, Майно[Найменування війскового майна, індекс, номер креслення], Майно[Ціна],"")</f>
        <v/>
      </c>
      <c r="G70" s="89"/>
    </row>
    <row r="71" spans="1:7" x14ac:dyDescent="0.25">
      <c r="A71" s="147"/>
      <c r="B71" s="250" t="str">
        <f>IF(C71&lt;&gt;"",SUBTOTAL(103,$C$14:C71),"")</f>
        <v/>
      </c>
      <c r="C71" s="251" t="str">
        <f>_xlfn.XLOOKUP(A71,Майно[Авто_майно],Майно[Найменування війскового майна, індекс, номер креслення],"")</f>
        <v/>
      </c>
      <c r="D71" s="250" t="str">
        <f>_xlfn.XLOOKUP(A71,Майно[Авто_майно],Майно[Одиниця виміру],"")</f>
        <v/>
      </c>
      <c r="E71" s="89"/>
      <c r="F71" s="252" t="str">
        <f>_xlfn.XLOOKUP(C71, Майно[Найменування війскового майна, індекс, номер креслення], Майно[Ціна],"")</f>
        <v/>
      </c>
      <c r="G71" s="89"/>
    </row>
    <row r="72" spans="1:7" x14ac:dyDescent="0.25">
      <c r="A72" s="147"/>
      <c r="B72" s="250" t="str">
        <f>IF(C72&lt;&gt;"",SUBTOTAL(103,$C$14:C72),"")</f>
        <v/>
      </c>
      <c r="C72" s="251" t="str">
        <f>_xlfn.XLOOKUP(A72,Майно[Авто_майно],Майно[Найменування війскового майна, індекс, номер креслення],"")</f>
        <v/>
      </c>
      <c r="D72" s="250" t="str">
        <f>_xlfn.XLOOKUP(A72,Майно[Авто_майно],Майно[Одиниця виміру],"")</f>
        <v/>
      </c>
      <c r="E72" s="89"/>
      <c r="F72" s="252" t="str">
        <f>_xlfn.XLOOKUP(C72, Майно[Найменування війскового майна, індекс, номер креслення], Майно[Ціна],"")</f>
        <v/>
      </c>
      <c r="G72" s="89"/>
    </row>
    <row r="73" spans="1:7" x14ac:dyDescent="0.25">
      <c r="A73" s="147"/>
      <c r="B73" s="250" t="str">
        <f>IF(C73&lt;&gt;"",SUBTOTAL(103,$C$14:C73),"")</f>
        <v/>
      </c>
      <c r="C73" s="251" t="str">
        <f>_xlfn.XLOOKUP(A73,Майно[Авто_майно],Майно[Найменування війскового майна, індекс, номер креслення],"")</f>
        <v/>
      </c>
      <c r="D73" s="250" t="str">
        <f>_xlfn.XLOOKUP(A73,Майно[Авто_майно],Майно[Одиниця виміру],"")</f>
        <v/>
      </c>
      <c r="E73" s="89"/>
      <c r="F73" s="252" t="str">
        <f>_xlfn.XLOOKUP(C73, Майно[Найменування війскового майна, індекс, номер креслення], Майно[Ціна],"")</f>
        <v/>
      </c>
      <c r="G73" s="89"/>
    </row>
    <row r="74" spans="1:7" x14ac:dyDescent="0.25">
      <c r="A74" s="147"/>
      <c r="B74" s="250" t="str">
        <f>IF(C74&lt;&gt;"",SUBTOTAL(103,$C$14:C74),"")</f>
        <v/>
      </c>
      <c r="C74" s="251" t="str">
        <f>_xlfn.XLOOKUP(A74,Майно[Авто_майно],Майно[Найменування війскового майна, індекс, номер креслення],"")</f>
        <v/>
      </c>
      <c r="D74" s="250" t="str">
        <f>_xlfn.XLOOKUP(A74,Майно[Авто_майно],Майно[Одиниця виміру],"")</f>
        <v/>
      </c>
      <c r="E74" s="89"/>
      <c r="F74" s="252" t="str">
        <f>_xlfn.XLOOKUP(C74, Майно[Найменування війскового майна, індекс, номер креслення], Майно[Ціна],"")</f>
        <v/>
      </c>
      <c r="G74" s="89"/>
    </row>
    <row r="75" spans="1:7" x14ac:dyDescent="0.25">
      <c r="A75" s="147"/>
      <c r="B75" s="250" t="str">
        <f>IF(C75&lt;&gt;"",SUBTOTAL(103,$C$14:C75),"")</f>
        <v/>
      </c>
      <c r="C75" s="251" t="str">
        <f>_xlfn.XLOOKUP(A75,Майно[Авто_майно],Майно[Найменування війскового майна, індекс, номер креслення],"")</f>
        <v/>
      </c>
      <c r="D75" s="250" t="str">
        <f>_xlfn.XLOOKUP(A75,Майно[Авто_майно],Майно[Одиниця виміру],"")</f>
        <v/>
      </c>
      <c r="E75" s="89"/>
      <c r="F75" s="252" t="str">
        <f>_xlfn.XLOOKUP(C75, Майно[Найменування війскового майна, індекс, номер креслення], Майно[Ціна],"")</f>
        <v/>
      </c>
      <c r="G75" s="89"/>
    </row>
    <row r="76" spans="1:7" x14ac:dyDescent="0.25">
      <c r="A76" s="147"/>
      <c r="B76" s="250" t="str">
        <f>IF(C76&lt;&gt;"",SUBTOTAL(103,$C$14:C76),"")</f>
        <v/>
      </c>
      <c r="C76" s="251" t="str">
        <f>_xlfn.XLOOKUP(A76,Майно[Авто_майно],Майно[Найменування війскового майна, індекс, номер креслення],"")</f>
        <v/>
      </c>
      <c r="D76" s="250" t="str">
        <f>_xlfn.XLOOKUP(A76,Майно[Авто_майно],Майно[Одиниця виміру],"")</f>
        <v/>
      </c>
      <c r="E76" s="89"/>
      <c r="F76" s="252" t="str">
        <f>_xlfn.XLOOKUP(C76, Майно[Найменування війскового майна, індекс, номер креслення], Майно[Ціна],"")</f>
        <v/>
      </c>
      <c r="G76" s="89"/>
    </row>
    <row r="77" spans="1:7" x14ac:dyDescent="0.25">
      <c r="A77" s="147"/>
      <c r="B77" s="250" t="str">
        <f>IF(C77&lt;&gt;"",SUBTOTAL(103,$C$14:C77),"")</f>
        <v/>
      </c>
      <c r="C77" s="251" t="str">
        <f>_xlfn.XLOOKUP(A77,Майно[Авто_майно],Майно[Найменування війскового майна, індекс, номер креслення],"")</f>
        <v/>
      </c>
      <c r="D77" s="250" t="str">
        <f>_xlfn.XLOOKUP(A77,Майно[Авто_майно],Майно[Одиниця виміру],"")</f>
        <v/>
      </c>
      <c r="E77" s="89"/>
      <c r="F77" s="252" t="str">
        <f>_xlfn.XLOOKUP(C77, Майно[Найменування війскового майна, індекс, номер креслення], Майно[Ціна],"")</f>
        <v/>
      </c>
      <c r="G77" s="89"/>
    </row>
    <row r="78" spans="1:7" x14ac:dyDescent="0.25">
      <c r="A78" s="147"/>
      <c r="B78" s="250" t="str">
        <f>IF(C78&lt;&gt;"",SUBTOTAL(103,$C$14:C78),"")</f>
        <v/>
      </c>
      <c r="C78" s="251" t="str">
        <f>_xlfn.XLOOKUP(A78,Майно[Авто_майно],Майно[Найменування війскового майна, індекс, номер креслення],"")</f>
        <v/>
      </c>
      <c r="D78" s="250" t="str">
        <f>_xlfn.XLOOKUP(A78,Майно[Авто_майно],Майно[Одиниця виміру],"")</f>
        <v/>
      </c>
      <c r="E78" s="89"/>
      <c r="F78" s="252" t="str">
        <f>_xlfn.XLOOKUP(C78, Майно[Найменування війскового майна, індекс, номер креслення], Майно[Ціна],"")</f>
        <v/>
      </c>
      <c r="G78" s="89"/>
    </row>
    <row r="79" spans="1:7" x14ac:dyDescent="0.25">
      <c r="A79" s="147"/>
      <c r="B79" s="250" t="str">
        <f>IF(C79&lt;&gt;"",SUBTOTAL(103,$C$14:C79),"")</f>
        <v/>
      </c>
      <c r="C79" s="251" t="str">
        <f>_xlfn.XLOOKUP(A79,Майно[Авто_майно],Майно[Найменування війскового майна, індекс, номер креслення],"")</f>
        <v/>
      </c>
      <c r="D79" s="250" t="str">
        <f>_xlfn.XLOOKUP(A79,Майно[Авто_майно],Майно[Одиниця виміру],"")</f>
        <v/>
      </c>
      <c r="E79" s="89"/>
      <c r="F79" s="252" t="str">
        <f>_xlfn.XLOOKUP(C79, Майно[Найменування війскового майна, індекс, номер креслення], Майно[Ціна],"")</f>
        <v/>
      </c>
      <c r="G79" s="89"/>
    </row>
    <row r="80" spans="1:7" x14ac:dyDescent="0.25">
      <c r="A80" s="147"/>
      <c r="B80" s="250" t="str">
        <f>IF(C80&lt;&gt;"",SUBTOTAL(103,$C$14:C80),"")</f>
        <v/>
      </c>
      <c r="C80" s="251" t="str">
        <f>_xlfn.XLOOKUP(A80,Майно[Авто_майно],Майно[Найменування війскового майна, індекс, номер креслення],"")</f>
        <v/>
      </c>
      <c r="D80" s="250" t="str">
        <f>_xlfn.XLOOKUP(A80,Майно[Авто_майно],Майно[Одиниця виміру],"")</f>
        <v/>
      </c>
      <c r="E80" s="89"/>
      <c r="F80" s="252" t="str">
        <f>_xlfn.XLOOKUP(C80, Майно[Найменування війскового майна, індекс, номер креслення], Майно[Ціна],"")</f>
        <v/>
      </c>
      <c r="G80" s="89"/>
    </row>
    <row r="81" spans="1:7" x14ac:dyDescent="0.25">
      <c r="A81" s="147"/>
      <c r="B81" s="250" t="str">
        <f>IF(C81&lt;&gt;"",SUBTOTAL(103,$C$14:C81),"")</f>
        <v/>
      </c>
      <c r="C81" s="251" t="str">
        <f>_xlfn.XLOOKUP(A81,Майно[Авто_майно],Майно[Найменування війскового майна, індекс, номер креслення],"")</f>
        <v/>
      </c>
      <c r="D81" s="250" t="str">
        <f>_xlfn.XLOOKUP(A81,Майно[Авто_майно],Майно[Одиниця виміру],"")</f>
        <v/>
      </c>
      <c r="E81" s="89"/>
      <c r="F81" s="252" t="str">
        <f>_xlfn.XLOOKUP(C81, Майно[Найменування війскового майна, індекс, номер креслення], Майно[Ціна],"")</f>
        <v/>
      </c>
      <c r="G81" s="89"/>
    </row>
    <row r="82" spans="1:7" x14ac:dyDescent="0.25">
      <c r="A82" s="147"/>
      <c r="B82" s="250" t="str">
        <f>IF(C82&lt;&gt;"",SUBTOTAL(103,$C$14:C82),"")</f>
        <v/>
      </c>
      <c r="C82" s="251" t="str">
        <f>_xlfn.XLOOKUP(A82,Майно[Авто_майно],Майно[Найменування війскового майна, індекс, номер креслення],"")</f>
        <v/>
      </c>
      <c r="D82" s="250" t="str">
        <f>_xlfn.XLOOKUP(A82,Майно[Авто_майно],Майно[Одиниця виміру],"")</f>
        <v/>
      </c>
      <c r="E82" s="89"/>
      <c r="F82" s="252" t="str">
        <f>_xlfn.XLOOKUP(C82, Майно[Найменування війскового майна, індекс, номер креслення], Майно[Ціна],"")</f>
        <v/>
      </c>
      <c r="G82" s="89"/>
    </row>
    <row r="83" spans="1:7" x14ac:dyDescent="0.25">
      <c r="A83" s="147"/>
      <c r="B83" s="250" t="str">
        <f>IF(C83&lt;&gt;"",SUBTOTAL(103,$C$14:C83),"")</f>
        <v/>
      </c>
      <c r="C83" s="251" t="str">
        <f>_xlfn.XLOOKUP(A83,Майно[Авто_майно],Майно[Найменування війскового майна, індекс, номер креслення],"")</f>
        <v/>
      </c>
      <c r="D83" s="250" t="str">
        <f>_xlfn.XLOOKUP(A83,Майно[Авто_майно],Майно[Одиниця виміру],"")</f>
        <v/>
      </c>
      <c r="E83" s="89"/>
      <c r="F83" s="252" t="str">
        <f>_xlfn.XLOOKUP(C83, Майно[Найменування війскового майна, індекс, номер креслення], Майно[Ціна],"")</f>
        <v/>
      </c>
      <c r="G83" s="89"/>
    </row>
    <row r="84" spans="1:7" x14ac:dyDescent="0.25">
      <c r="A84" s="147"/>
      <c r="B84" s="250" t="str">
        <f>IF(C84&lt;&gt;"",SUBTOTAL(103,$C$14:C84),"")</f>
        <v/>
      </c>
      <c r="C84" s="251" t="str">
        <f>_xlfn.XLOOKUP(A84,Майно[Авто_майно],Майно[Найменування війскового майна, індекс, номер креслення],"")</f>
        <v/>
      </c>
      <c r="D84" s="250" t="str">
        <f>_xlfn.XLOOKUP(A84,Майно[Авто_майно],Майно[Одиниця виміру],"")</f>
        <v/>
      </c>
      <c r="E84" s="89"/>
      <c r="F84" s="252" t="str">
        <f>_xlfn.XLOOKUP(C84, Майно[Найменування війскового майна, індекс, номер креслення], Майно[Ціна],"")</f>
        <v/>
      </c>
      <c r="G84" s="89"/>
    </row>
    <row r="85" spans="1:7" x14ac:dyDescent="0.25">
      <c r="A85" s="147"/>
      <c r="B85" s="250" t="str">
        <f>IF(C85&lt;&gt;"",SUBTOTAL(103,$C$14:C85),"")</f>
        <v/>
      </c>
      <c r="C85" s="251" t="str">
        <f>_xlfn.XLOOKUP(A85,Майно[Авто_майно],Майно[Найменування війскового майна, індекс, номер креслення],"")</f>
        <v/>
      </c>
      <c r="D85" s="250" t="str">
        <f>_xlfn.XLOOKUP(A85,Майно[Авто_майно],Майно[Одиниця виміру],"")</f>
        <v/>
      </c>
      <c r="E85" s="89"/>
      <c r="F85" s="252" t="str">
        <f>_xlfn.XLOOKUP(C85, Майно[Найменування війскового майна, індекс, номер креслення], Майно[Ціна],"")</f>
        <v/>
      </c>
      <c r="G85" s="89"/>
    </row>
    <row r="86" spans="1:7" x14ac:dyDescent="0.25">
      <c r="A86" s="147"/>
      <c r="B86" s="250" t="str">
        <f>IF(C86&lt;&gt;"",SUBTOTAL(103,$C$14:C86),"")</f>
        <v/>
      </c>
      <c r="C86" s="251" t="str">
        <f>_xlfn.XLOOKUP(A86,Майно[Авто_майно],Майно[Найменування війскового майна, індекс, номер креслення],"")</f>
        <v/>
      </c>
      <c r="D86" s="250" t="str">
        <f>_xlfn.XLOOKUP(A86,Майно[Авто_майно],Майно[Одиниця виміру],"")</f>
        <v/>
      </c>
      <c r="E86" s="89"/>
      <c r="F86" s="252" t="str">
        <f>_xlfn.XLOOKUP(C86, Майно[Найменування війскового майна, індекс, номер креслення], Майно[Ціна],"")</f>
        <v/>
      </c>
      <c r="G86" s="89"/>
    </row>
    <row r="87" spans="1:7" x14ac:dyDescent="0.25">
      <c r="A87" s="147"/>
      <c r="B87" s="250" t="str">
        <f>IF(C87&lt;&gt;"",SUBTOTAL(103,$C$14:C87),"")</f>
        <v/>
      </c>
      <c r="C87" s="251" t="str">
        <f>_xlfn.XLOOKUP(A87,Майно[Авто_майно],Майно[Найменування війскового майна, індекс, номер креслення],"")</f>
        <v/>
      </c>
      <c r="D87" s="250" t="str">
        <f>_xlfn.XLOOKUP(A87,Майно[Авто_майно],Майно[Одиниця виміру],"")</f>
        <v/>
      </c>
      <c r="E87" s="89"/>
      <c r="F87" s="252" t="str">
        <f>_xlfn.XLOOKUP(C87, Майно[Найменування війскового майна, індекс, номер креслення], Майно[Ціна],"")</f>
        <v/>
      </c>
      <c r="G87" s="89"/>
    </row>
    <row r="88" spans="1:7" x14ac:dyDescent="0.25">
      <c r="A88" s="147"/>
      <c r="B88" s="250" t="str">
        <f>IF(C88&lt;&gt;"",SUBTOTAL(103,$C$14:C88),"")</f>
        <v/>
      </c>
      <c r="C88" s="251" t="str">
        <f>_xlfn.XLOOKUP(A88,Майно[Авто_майно],Майно[Найменування війскового майна, індекс, номер креслення],"")</f>
        <v/>
      </c>
      <c r="D88" s="250" t="str">
        <f>_xlfn.XLOOKUP(A88,Майно[Авто_майно],Майно[Одиниця виміру],"")</f>
        <v/>
      </c>
      <c r="E88" s="89"/>
      <c r="F88" s="252" t="str">
        <f>_xlfn.XLOOKUP(C88, Майно[Найменування війскового майна, індекс, номер креслення], Майно[Ціна],"")</f>
        <v/>
      </c>
      <c r="G88" s="89"/>
    </row>
    <row r="89" spans="1:7" x14ac:dyDescent="0.25">
      <c r="A89" s="147"/>
      <c r="B89" s="250" t="str">
        <f>IF(C89&lt;&gt;"",SUBTOTAL(103,$C$14:C89),"")</f>
        <v/>
      </c>
      <c r="C89" s="251" t="str">
        <f>_xlfn.XLOOKUP(A89,Майно[Авто_майно],Майно[Найменування війскового майна, індекс, номер креслення],"")</f>
        <v/>
      </c>
      <c r="D89" s="250" t="str">
        <f>_xlfn.XLOOKUP(A89,Майно[Авто_майно],Майно[Одиниця виміру],"")</f>
        <v/>
      </c>
      <c r="E89" s="89"/>
      <c r="F89" s="252" t="str">
        <f>_xlfn.XLOOKUP(C89, Майно[Найменування війскового майна, індекс, номер креслення], Майно[Ціна],"")</f>
        <v/>
      </c>
      <c r="G89" s="89"/>
    </row>
    <row r="90" spans="1:7" x14ac:dyDescent="0.25">
      <c r="A90" s="147"/>
      <c r="B90" s="250" t="str">
        <f>IF(C90&lt;&gt;"",SUBTOTAL(103,$C$14:C90),"")</f>
        <v/>
      </c>
      <c r="C90" s="251" t="str">
        <f>_xlfn.XLOOKUP(A90,Майно[Авто_майно],Майно[Найменування війскового майна, індекс, номер креслення],"")</f>
        <v/>
      </c>
      <c r="D90" s="250" t="str">
        <f>_xlfn.XLOOKUP(A90,Майно[Авто_майно],Майно[Одиниця виміру],"")</f>
        <v/>
      </c>
      <c r="E90" s="89"/>
      <c r="F90" s="252" t="str">
        <f>_xlfn.XLOOKUP(C90, Майно[Найменування війскового майна, індекс, номер креслення], Майно[Ціна],"")</f>
        <v/>
      </c>
      <c r="G90" s="89"/>
    </row>
    <row r="91" spans="1:7" x14ac:dyDescent="0.25">
      <c r="A91" s="147"/>
      <c r="B91" s="250" t="str">
        <f>IF(C91&lt;&gt;"",SUBTOTAL(103,$C$14:C91),"")</f>
        <v/>
      </c>
      <c r="C91" s="251" t="str">
        <f>_xlfn.XLOOKUP(A91,Майно[Авто_майно],Майно[Найменування війскового майна, індекс, номер креслення],"")</f>
        <v/>
      </c>
      <c r="D91" s="250" t="str">
        <f>_xlfn.XLOOKUP(A91,Майно[Авто_майно],Майно[Одиниця виміру],"")</f>
        <v/>
      </c>
      <c r="E91" s="89"/>
      <c r="F91" s="252" t="str">
        <f>_xlfn.XLOOKUP(C91, Майно[Найменування війскового майна, індекс, номер креслення], Майно[Ціна],"")</f>
        <v/>
      </c>
      <c r="G91" s="89"/>
    </row>
    <row r="92" spans="1:7" x14ac:dyDescent="0.25">
      <c r="A92" s="147"/>
      <c r="B92" s="250" t="str">
        <f>IF(C92&lt;&gt;"",SUBTOTAL(103,$C$14:C92),"")</f>
        <v/>
      </c>
      <c r="C92" s="251" t="str">
        <f>_xlfn.XLOOKUP(A92,Майно[Авто_майно],Майно[Найменування війскового майна, індекс, номер креслення],"")</f>
        <v/>
      </c>
      <c r="D92" s="250" t="str">
        <f>_xlfn.XLOOKUP(A92,Майно[Авто_майно],Майно[Одиниця виміру],"")</f>
        <v/>
      </c>
      <c r="E92" s="89"/>
      <c r="F92" s="252" t="str">
        <f>_xlfn.XLOOKUP(C92, Майно[Найменування війскового майна, індекс, номер креслення], Майно[Ціна],"")</f>
        <v/>
      </c>
      <c r="G92" s="89"/>
    </row>
    <row r="93" spans="1:7" x14ac:dyDescent="0.25">
      <c r="A93" s="147"/>
      <c r="B93" s="250" t="str">
        <f>IF(C93&lt;&gt;"",SUBTOTAL(103,$C$14:C93),"")</f>
        <v/>
      </c>
      <c r="C93" s="251" t="str">
        <f>_xlfn.XLOOKUP(A93,Майно[Авто_майно],Майно[Найменування війскового майна, індекс, номер креслення],"")</f>
        <v/>
      </c>
      <c r="D93" s="250" t="str">
        <f>_xlfn.XLOOKUP(A93,Майно[Авто_майно],Майно[Одиниця виміру],"")</f>
        <v/>
      </c>
      <c r="E93" s="89"/>
      <c r="F93" s="252" t="str">
        <f>_xlfn.XLOOKUP(C93, Майно[Найменування війскового майна, індекс, номер креслення], Майно[Ціна],"")</f>
        <v/>
      </c>
      <c r="G93" s="89"/>
    </row>
    <row r="94" spans="1:7" x14ac:dyDescent="0.25">
      <c r="A94" s="147"/>
      <c r="B94" s="250" t="str">
        <f>IF(C94&lt;&gt;"",SUBTOTAL(103,$C$14:C94),"")</f>
        <v/>
      </c>
      <c r="C94" s="251" t="str">
        <f>_xlfn.XLOOKUP(A94,Майно[Авто_майно],Майно[Найменування війскового майна, індекс, номер креслення],"")</f>
        <v/>
      </c>
      <c r="D94" s="250" t="str">
        <f>_xlfn.XLOOKUP(A94,Майно[Авто_майно],Майно[Одиниця виміру],"")</f>
        <v/>
      </c>
      <c r="E94" s="89"/>
      <c r="F94" s="252" t="str">
        <f>_xlfn.XLOOKUP(C94, Майно[Найменування війскового майна, індекс, номер креслення], Майно[Ціна],"")</f>
        <v/>
      </c>
      <c r="G94" s="89"/>
    </row>
    <row r="95" spans="1:7" x14ac:dyDescent="0.25">
      <c r="A95" s="147"/>
      <c r="B95" s="250" t="str">
        <f>IF(C95&lt;&gt;"",SUBTOTAL(103,$C$14:C95),"")</f>
        <v/>
      </c>
      <c r="C95" s="251" t="str">
        <f>_xlfn.XLOOKUP(A95,Майно[Авто_майно],Майно[Найменування війскового майна, індекс, номер креслення],"")</f>
        <v/>
      </c>
      <c r="D95" s="250" t="str">
        <f>_xlfn.XLOOKUP(A95,Майно[Авто_майно],Майно[Одиниця виміру],"")</f>
        <v/>
      </c>
      <c r="E95" s="89"/>
      <c r="F95" s="252" t="str">
        <f>_xlfn.XLOOKUP(C95, Майно[Найменування війскового майна, індекс, номер креслення], Майно[Ціна],"")</f>
        <v/>
      </c>
      <c r="G95" s="89"/>
    </row>
    <row r="96" spans="1:7" x14ac:dyDescent="0.25">
      <c r="A96" s="147"/>
      <c r="B96" s="250" t="str">
        <f>IF(C96&lt;&gt;"",SUBTOTAL(103,$C$14:C96),"")</f>
        <v/>
      </c>
      <c r="C96" s="251" t="str">
        <f>_xlfn.XLOOKUP(A96,Майно[Авто_майно],Майно[Найменування війскового майна, індекс, номер креслення],"")</f>
        <v/>
      </c>
      <c r="D96" s="250" t="str">
        <f>_xlfn.XLOOKUP(A96,Майно[Авто_майно],Майно[Одиниця виміру],"")</f>
        <v/>
      </c>
      <c r="E96" s="89"/>
      <c r="F96" s="252" t="str">
        <f>_xlfn.XLOOKUP(C96, Майно[Найменування війскового майна, індекс, номер креслення], Майно[Ціна],"")</f>
        <v/>
      </c>
      <c r="G96" s="89"/>
    </row>
    <row r="97" spans="1:7" x14ac:dyDescent="0.25">
      <c r="A97" s="147"/>
      <c r="B97" s="250" t="str">
        <f>IF(C97&lt;&gt;"",SUBTOTAL(103,$C$14:C97),"")</f>
        <v/>
      </c>
      <c r="C97" s="251" t="str">
        <f>_xlfn.XLOOKUP(A97,Майно[Авто_майно],Майно[Найменування війскового майна, індекс, номер креслення],"")</f>
        <v/>
      </c>
      <c r="D97" s="250" t="str">
        <f>_xlfn.XLOOKUP(A97,Майно[Авто_майно],Майно[Одиниця виміру],"")</f>
        <v/>
      </c>
      <c r="E97" s="89"/>
      <c r="F97" s="252" t="str">
        <f>_xlfn.XLOOKUP(C97, Майно[Найменування війскового майна, індекс, номер креслення], Майно[Ціна],"")</f>
        <v/>
      </c>
      <c r="G97" s="89"/>
    </row>
    <row r="98" spans="1:7" x14ac:dyDescent="0.25">
      <c r="A98" s="147"/>
      <c r="B98" s="250" t="str">
        <f>IF(C98&lt;&gt;"",SUBTOTAL(103,$C$14:C98),"")</f>
        <v/>
      </c>
      <c r="C98" s="251" t="str">
        <f>_xlfn.XLOOKUP(A98,Майно[Авто_майно],Майно[Найменування війскового майна, індекс, номер креслення],"")</f>
        <v/>
      </c>
      <c r="D98" s="250" t="str">
        <f>_xlfn.XLOOKUP(A98,Майно[Авто_майно],Майно[Одиниця виміру],"")</f>
        <v/>
      </c>
      <c r="E98" s="89"/>
      <c r="F98" s="252" t="str">
        <f>_xlfn.XLOOKUP(C98, Майно[Найменування війскового майна, індекс, номер креслення], Майно[Ціна],"")</f>
        <v/>
      </c>
      <c r="G98" s="89"/>
    </row>
    <row r="99" spans="1:7" x14ac:dyDescent="0.25">
      <c r="A99" s="147"/>
      <c r="B99" s="250" t="str">
        <f>IF(C99&lt;&gt;"",SUBTOTAL(103,$C$14:C99),"")</f>
        <v/>
      </c>
      <c r="C99" s="251" t="str">
        <f>_xlfn.XLOOKUP(A99,Майно[Авто_майно],Майно[Найменування війскового майна, індекс, номер креслення],"")</f>
        <v/>
      </c>
      <c r="D99" s="250" t="str">
        <f>_xlfn.XLOOKUP(A99,Майно[Авто_майно],Майно[Одиниця виміру],"")</f>
        <v/>
      </c>
      <c r="E99" s="89"/>
      <c r="F99" s="252" t="str">
        <f>_xlfn.XLOOKUP(C99, Майно[Найменування війскового майна, індекс, номер креслення], Майно[Ціна],"")</f>
        <v/>
      </c>
      <c r="G99" s="89"/>
    </row>
    <row r="100" spans="1:7" x14ac:dyDescent="0.25">
      <c r="A100" s="147"/>
      <c r="B100" s="250" t="str">
        <f>IF(C100&lt;&gt;"",SUBTOTAL(103,$C$14:C100),"")</f>
        <v/>
      </c>
      <c r="C100" s="251" t="str">
        <f>_xlfn.XLOOKUP(A100,Майно[Авто_майно],Майно[Найменування війскового майна, індекс, номер креслення],"")</f>
        <v/>
      </c>
      <c r="D100" s="250" t="str">
        <f>_xlfn.XLOOKUP(A100,Майно[Авто_майно],Майно[Одиниця виміру],"")</f>
        <v/>
      </c>
      <c r="E100" s="89"/>
      <c r="F100" s="253" t="str">
        <f>_xlfn.XLOOKUP(C100, Майно[Найменування війскового майна, індекс, номер креслення], Майно[Ціна],"")</f>
        <v/>
      </c>
      <c r="G100" s="146"/>
    </row>
    <row r="101" spans="1:7" x14ac:dyDescent="0.25">
      <c r="F101" s="252">
        <f>SUMPRODUCT(F14:F100,G14:G100)</f>
        <v>55500.75</v>
      </c>
      <c r="G101" s="250">
        <f>SUM(G14:G100)</f>
        <v>3</v>
      </c>
    </row>
    <row r="102" spans="1:7" x14ac:dyDescent="0.25">
      <c r="F102" s="254" t="s">
        <v>139</v>
      </c>
      <c r="G102" s="254" t="s">
        <v>140</v>
      </c>
    </row>
  </sheetData>
  <sheetProtection algorithmName="SHA-512" hashValue="NqQQrspGsHtbUfjmJQyY/xHe6AfOzfj8EpI5BJE81qoLtORhb80I1FWp36LgudE4nlgfQWZA89cNvqU6I8d1HQ==" saltValue="HThvbnVFiioHgZ66KC2JIw==" spinCount="100000" sheet="1" objects="1" scenarios="1"/>
  <mergeCells count="12">
    <mergeCell ref="D11:G11"/>
    <mergeCell ref="D6:G6"/>
    <mergeCell ref="D7:G7"/>
    <mergeCell ref="D8:G8"/>
    <mergeCell ref="D9:G9"/>
    <mergeCell ref="D10:G10"/>
    <mergeCell ref="J1:O1"/>
    <mergeCell ref="C2:E2"/>
    <mergeCell ref="A1:G1"/>
    <mergeCell ref="D4:G4"/>
    <mergeCell ref="D5:G5"/>
    <mergeCell ref="I3:L3"/>
  </mergeCells>
  <dataValidations count="3">
    <dataValidation type="list" allowBlank="1" showInputMessage="1" showErrorMessage="1" sqref="E14:E100" xr:uid="{D7B782BE-5A9D-4C39-91C5-2634B687F6AE}">
      <formula1>INDIRECT("Категорія[Категорія_майна]")</formula1>
    </dataValidation>
    <dataValidation type="list" allowBlank="1" showInputMessage="1" showErrorMessage="1" sqref="A14:A100" xr:uid="{06773E82-9A13-4754-A66E-33E2EE28D7B1}">
      <formula1>INDIRECT("Майно[Авто_майно]")</formula1>
    </dataValidation>
    <dataValidation type="list" allowBlank="1" showInputMessage="1" showErrorMessage="1" sqref="J1:O1" xr:uid="{702A871C-172D-4B48-A1DF-2A0F6CBC0CF3}">
      <formula1>$I$5:$I$10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Document" shapeId="22533" r:id="rId4">
          <objectPr defaultSize="0" r:id="rId5">
            <anchor moveWithCells="1">
              <from>
                <xdr:col>8</xdr:col>
                <xdr:colOff>66675</xdr:colOff>
                <xdr:row>11</xdr:row>
                <xdr:rowOff>0</xdr:rowOff>
              </from>
              <to>
                <xdr:col>12</xdr:col>
                <xdr:colOff>142875</xdr:colOff>
                <xdr:row>26</xdr:row>
                <xdr:rowOff>85725</xdr:rowOff>
              </to>
            </anchor>
          </objectPr>
        </oleObject>
      </mc:Choice>
      <mc:Fallback>
        <oleObject progId="Document" shapeId="22533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31" r:id="rId6" name="Button 3">
              <controlPr defaultSize="0" print="0" autoFill="0" autoPict="0" macro="[0]!Створити_Файл_Накладна">
                <anchor moveWithCells="1" sizeWithCells="1">
                  <from>
                    <xdr:col>0</xdr:col>
                    <xdr:colOff>457200</xdr:colOff>
                    <xdr:row>7</xdr:row>
                    <xdr:rowOff>0</xdr:rowOff>
                  </from>
                  <to>
                    <xdr:col>0</xdr:col>
                    <xdr:colOff>2047875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DDFC4-43AC-4EF5-B67C-708DF19445D0}">
  <sheetPr codeName="Лист11">
    <tabColor rgb="FFFFFF00"/>
  </sheetPr>
  <dimension ref="A1:L32"/>
  <sheetViews>
    <sheetView view="pageBreakPreview" zoomScaleNormal="100" zoomScaleSheetLayoutView="100" workbookViewId="0">
      <selection activeCell="A28" sqref="A28"/>
    </sheetView>
  </sheetViews>
  <sheetFormatPr defaultRowHeight="15" x14ac:dyDescent="0.25"/>
  <cols>
    <col min="1" max="1" width="5" customWidth="1"/>
    <col min="3" max="3" width="12.28515625" customWidth="1"/>
    <col min="4" max="4" width="19.85546875" customWidth="1"/>
    <col min="5" max="5" width="4.28515625" customWidth="1"/>
    <col min="6" max="6" width="6.28515625" customWidth="1"/>
    <col min="7" max="7" width="6.7109375" customWidth="1"/>
    <col min="8" max="8" width="10.85546875" customWidth="1"/>
    <col min="9" max="9" width="6.42578125" customWidth="1"/>
    <col min="10" max="10" width="5.85546875" customWidth="1"/>
    <col min="11" max="11" width="14.28515625" customWidth="1"/>
    <col min="12" max="12" width="6.140625" customWidth="1"/>
  </cols>
  <sheetData>
    <row r="1" spans="1:12" x14ac:dyDescent="0.25">
      <c r="A1" s="35"/>
      <c r="B1" s="35"/>
      <c r="C1" s="35"/>
      <c r="D1" s="35"/>
      <c r="E1" s="35"/>
      <c r="H1" s="121"/>
      <c r="I1" s="121" t="s">
        <v>196</v>
      </c>
      <c r="J1" s="121"/>
    </row>
    <row r="2" spans="1:12" x14ac:dyDescent="0.25">
      <c r="A2" s="35"/>
      <c r="B2" s="35"/>
      <c r="C2" s="35"/>
      <c r="D2" s="35"/>
      <c r="E2" s="35"/>
      <c r="H2" s="121"/>
      <c r="I2" s="121" t="s">
        <v>45</v>
      </c>
      <c r="J2" s="121"/>
    </row>
    <row r="3" spans="1:12" x14ac:dyDescent="0.25">
      <c r="A3" s="35"/>
      <c r="B3" s="35"/>
      <c r="C3" s="35"/>
      <c r="D3" s="35"/>
      <c r="E3" s="35"/>
      <c r="H3" s="37"/>
      <c r="I3" s="37" t="s">
        <v>47</v>
      </c>
      <c r="J3" s="37"/>
    </row>
    <row r="4" spans="1:12" x14ac:dyDescent="0.25">
      <c r="A4" s="35"/>
      <c r="B4" s="35"/>
      <c r="C4" s="35"/>
      <c r="D4" s="35"/>
      <c r="E4" s="35"/>
      <c r="H4" s="37"/>
      <c r="I4" s="37" t="s">
        <v>48</v>
      </c>
      <c r="J4" s="37"/>
    </row>
    <row r="5" spans="1:12" ht="15.75" x14ac:dyDescent="0.25">
      <c r="A5" s="321" t="s">
        <v>42</v>
      </c>
      <c r="B5" s="321"/>
      <c r="C5" s="321"/>
      <c r="D5" s="321"/>
      <c r="E5" s="321"/>
      <c r="F5" s="35"/>
      <c r="G5" s="35"/>
      <c r="H5" s="35"/>
      <c r="I5" s="35"/>
      <c r="J5" s="35"/>
    </row>
    <row r="6" spans="1:12" x14ac:dyDescent="0.25">
      <c r="A6" s="322" t="s">
        <v>44</v>
      </c>
      <c r="B6" s="322"/>
      <c r="C6" s="322"/>
      <c r="D6" s="322"/>
      <c r="E6" s="322"/>
      <c r="F6" s="35"/>
      <c r="G6" s="35"/>
      <c r="H6" s="35"/>
      <c r="I6" s="35"/>
      <c r="J6" s="35"/>
    </row>
    <row r="7" spans="1:12" ht="15.75" x14ac:dyDescent="0.25">
      <c r="A7" s="42" t="s">
        <v>46</v>
      </c>
      <c r="B7" s="35"/>
      <c r="C7" s="35"/>
      <c r="D7" s="323" t="s">
        <v>332</v>
      </c>
      <c r="E7" s="324"/>
      <c r="F7" s="35"/>
      <c r="G7" s="35"/>
      <c r="H7" s="35"/>
      <c r="I7" s="35"/>
      <c r="J7" s="35"/>
    </row>
    <row r="8" spans="1:12" x14ac:dyDescent="0.25">
      <c r="A8" s="35"/>
      <c r="B8" s="35"/>
      <c r="C8" s="35"/>
      <c r="D8" s="35"/>
      <c r="E8" s="35"/>
      <c r="F8" s="35"/>
      <c r="G8" s="35"/>
      <c r="H8" s="35"/>
      <c r="I8" s="35"/>
      <c r="J8" s="35"/>
    </row>
    <row r="9" spans="1:12" x14ac:dyDescent="0.25">
      <c r="A9" s="320" t="s">
        <v>242</v>
      </c>
      <c r="B9" s="320"/>
      <c r="C9" s="320"/>
      <c r="D9" s="320"/>
      <c r="E9" s="320"/>
      <c r="F9" s="320"/>
      <c r="G9" s="138" t="s">
        <v>244</v>
      </c>
      <c r="H9" s="139" t="s">
        <v>243</v>
      </c>
      <c r="I9" s="122"/>
      <c r="J9" s="122"/>
      <c r="K9" s="122"/>
      <c r="L9" s="122"/>
    </row>
    <row r="10" spans="1:12" x14ac:dyDescent="0.25">
      <c r="A10" s="35"/>
      <c r="B10" s="35"/>
      <c r="C10" s="35"/>
      <c r="D10" s="35"/>
      <c r="E10" s="35"/>
      <c r="F10" s="35"/>
      <c r="G10" s="35"/>
      <c r="H10" s="35"/>
      <c r="I10" s="123" t="s">
        <v>333</v>
      </c>
      <c r="J10" s="123"/>
      <c r="K10" s="83"/>
      <c r="L10" s="83"/>
    </row>
    <row r="11" spans="1:12" ht="15" customHeight="1" x14ac:dyDescent="0.25">
      <c r="A11" s="35" t="s">
        <v>107</v>
      </c>
      <c r="B11" s="35"/>
      <c r="C11" s="35"/>
      <c r="D11" s="35"/>
      <c r="E11" s="35"/>
      <c r="G11" s="124"/>
      <c r="H11" s="124"/>
      <c r="I11" s="325" t="s">
        <v>197</v>
      </c>
      <c r="J11" s="325"/>
      <c r="K11" s="325"/>
      <c r="L11" s="325"/>
    </row>
    <row r="12" spans="1:12" ht="15" customHeight="1" x14ac:dyDescent="0.25">
      <c r="A12" s="125"/>
      <c r="B12" s="35"/>
      <c r="C12" s="35"/>
      <c r="D12" s="35"/>
      <c r="E12" s="35"/>
      <c r="H12" s="125"/>
      <c r="I12" s="319" t="s">
        <v>116</v>
      </c>
      <c r="J12" s="319"/>
      <c r="K12" s="319"/>
      <c r="L12" s="319"/>
    </row>
    <row r="13" spans="1:12" ht="15" customHeight="1" x14ac:dyDescent="0.25">
      <c r="A13" s="35" t="s">
        <v>198</v>
      </c>
      <c r="B13" s="35"/>
      <c r="C13" s="35"/>
      <c r="D13" s="35"/>
      <c r="E13" s="35"/>
      <c r="G13" s="124"/>
      <c r="H13" s="124"/>
      <c r="I13" s="325" t="s">
        <v>199</v>
      </c>
      <c r="J13" s="325"/>
      <c r="K13" s="325"/>
      <c r="L13" s="325"/>
    </row>
    <row r="14" spans="1:12" ht="15.75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2" ht="15.75" customHeight="1" x14ac:dyDescent="0.25">
      <c r="A15" s="126" t="s">
        <v>200</v>
      </c>
      <c r="B15" s="127"/>
      <c r="C15" s="128" t="s">
        <v>116</v>
      </c>
      <c r="D15" s="123"/>
      <c r="E15" s="123"/>
      <c r="F15" s="129"/>
      <c r="G15" s="127" t="s">
        <v>334</v>
      </c>
      <c r="H15" s="127"/>
      <c r="I15" s="127"/>
      <c r="J15" s="127"/>
      <c r="K15" s="83"/>
      <c r="L15" s="83"/>
    </row>
    <row r="16" spans="1:12" ht="15.75" customHeight="1" x14ac:dyDescent="0.25">
      <c r="A16" s="127" t="s">
        <v>201</v>
      </c>
      <c r="B16" s="127"/>
      <c r="C16" s="123"/>
      <c r="D16" s="123"/>
      <c r="E16" s="83"/>
      <c r="F16" s="129"/>
      <c r="G16" s="130" t="s">
        <v>202</v>
      </c>
      <c r="H16" s="130"/>
      <c r="I16" s="130"/>
      <c r="J16" s="130"/>
      <c r="K16" s="131"/>
      <c r="L16" s="131"/>
    </row>
    <row r="17" spans="1:12" ht="15" customHeight="1" x14ac:dyDescent="0.25">
      <c r="A17" s="127" t="s">
        <v>203</v>
      </c>
      <c r="B17" s="127"/>
      <c r="C17" s="123" t="s">
        <v>221</v>
      </c>
      <c r="D17" s="123"/>
      <c r="E17" s="83"/>
      <c r="G17" s="130" t="s">
        <v>204</v>
      </c>
      <c r="H17" s="130"/>
      <c r="I17" s="130" t="s">
        <v>222</v>
      </c>
      <c r="J17" s="130"/>
      <c r="K17" s="131"/>
      <c r="L17" s="131"/>
    </row>
    <row r="18" spans="1:12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</row>
    <row r="19" spans="1:12" ht="15" customHeight="1" x14ac:dyDescent="0.25">
      <c r="A19" s="326" t="s">
        <v>205</v>
      </c>
      <c r="B19" s="328" t="s">
        <v>206</v>
      </c>
      <c r="C19" s="329"/>
      <c r="D19" s="330"/>
      <c r="E19" s="334" t="s">
        <v>207</v>
      </c>
      <c r="F19" s="334" t="s">
        <v>7</v>
      </c>
      <c r="G19" s="334" t="s">
        <v>208</v>
      </c>
      <c r="H19" s="334" t="s">
        <v>209</v>
      </c>
      <c r="I19" s="336" t="s">
        <v>72</v>
      </c>
      <c r="J19" s="337"/>
      <c r="K19" s="338" t="s">
        <v>67</v>
      </c>
      <c r="L19" s="340" t="s">
        <v>21</v>
      </c>
    </row>
    <row r="20" spans="1:12" ht="107.25" x14ac:dyDescent="0.25">
      <c r="A20" s="327"/>
      <c r="B20" s="331"/>
      <c r="C20" s="332"/>
      <c r="D20" s="333"/>
      <c r="E20" s="335"/>
      <c r="F20" s="335"/>
      <c r="G20" s="335"/>
      <c r="H20" s="335"/>
      <c r="I20" s="132" t="s">
        <v>210</v>
      </c>
      <c r="J20" s="132" t="s">
        <v>211</v>
      </c>
      <c r="K20" s="339"/>
      <c r="L20" s="341"/>
    </row>
    <row r="21" spans="1:12" ht="15.75" customHeight="1" x14ac:dyDescent="0.25">
      <c r="A21" s="133">
        <v>1</v>
      </c>
      <c r="B21" s="344">
        <v>2</v>
      </c>
      <c r="C21" s="345"/>
      <c r="D21" s="346"/>
      <c r="E21" s="133">
        <v>3</v>
      </c>
      <c r="F21" s="133">
        <v>4</v>
      </c>
      <c r="G21" s="133">
        <v>5</v>
      </c>
      <c r="H21" s="133">
        <v>6</v>
      </c>
      <c r="I21" s="133">
        <v>7</v>
      </c>
      <c r="J21" s="133">
        <v>8</v>
      </c>
      <c r="K21" s="133">
        <v>9</v>
      </c>
      <c r="L21" s="133">
        <v>10</v>
      </c>
    </row>
    <row r="22" spans="1:12" ht="15.75" x14ac:dyDescent="0.25">
      <c r="A22" s="120" t="s">
        <v>127</v>
      </c>
      <c r="B22" s="347" t="s">
        <v>122</v>
      </c>
      <c r="C22" s="348"/>
      <c r="D22" s="349"/>
      <c r="E22" s="120"/>
      <c r="F22" s="50" t="s">
        <v>185</v>
      </c>
      <c r="G22" s="50" t="s">
        <v>125</v>
      </c>
      <c r="H22" s="134" t="s">
        <v>123</v>
      </c>
      <c r="I22" s="50" t="s">
        <v>124</v>
      </c>
      <c r="J22" s="50" t="s">
        <v>124</v>
      </c>
      <c r="K22" s="137" t="str">
        <f>IFERROR(J22*H22,"")</f>
        <v/>
      </c>
      <c r="L22" s="59"/>
    </row>
    <row r="23" spans="1:12" ht="15.75" x14ac:dyDescent="0.25">
      <c r="A23" s="350" t="s">
        <v>75</v>
      </c>
      <c r="B23" s="351"/>
      <c r="C23" s="351"/>
      <c r="D23" s="351"/>
      <c r="E23" s="351"/>
      <c r="F23" s="351"/>
      <c r="G23" s="351"/>
      <c r="H23" s="352"/>
      <c r="I23" s="50" t="s">
        <v>140</v>
      </c>
      <c r="J23" s="50" t="s">
        <v>140</v>
      </c>
      <c r="K23" s="137" t="s">
        <v>139</v>
      </c>
      <c r="L23" s="59"/>
    </row>
    <row r="24" spans="1:12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1:12" ht="15" customHeight="1" x14ac:dyDescent="0.25">
      <c r="A25" s="35" t="s">
        <v>335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</row>
    <row r="26" spans="1:12" ht="15" customHeight="1" x14ac:dyDescent="0.25">
      <c r="A26" s="35" t="s">
        <v>212</v>
      </c>
      <c r="B26" s="35"/>
      <c r="C26" s="35"/>
      <c r="D26" s="35"/>
      <c r="E26" s="35"/>
      <c r="F26" s="135" t="s">
        <v>213</v>
      </c>
      <c r="G26" s="135"/>
      <c r="H26" s="135"/>
      <c r="I26" s="135"/>
      <c r="J26" s="35"/>
      <c r="K26" s="35"/>
    </row>
    <row r="27" spans="1:12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</row>
    <row r="28" spans="1:12" ht="15.75" customHeight="1" x14ac:dyDescent="0.25">
      <c r="A28" s="35" t="s">
        <v>214</v>
      </c>
      <c r="B28" s="35"/>
      <c r="C28" s="342" t="str" cm="1">
        <f t="array" ref="C28">IF(J23&lt;&gt;"&amp;kodall",SUMINWORDS(SUM(J23),"",""),"Тут буде кількість прописом")</f>
        <v>Тут буде кількість прописом</v>
      </c>
      <c r="D28" s="342"/>
      <c r="E28" s="342"/>
      <c r="F28" s="342"/>
      <c r="G28" s="342"/>
      <c r="H28" s="342"/>
      <c r="I28" s="342"/>
      <c r="J28" s="342"/>
      <c r="K28" s="35" t="s">
        <v>215</v>
      </c>
    </row>
    <row r="29" spans="1:12" ht="15.75" customHeight="1" x14ac:dyDescent="0.25">
      <c r="A29" s="343" t="s">
        <v>216</v>
      </c>
      <c r="B29" s="343"/>
      <c r="C29" s="353" t="str" cm="1">
        <f t="array" ref="C29">IF(K23&lt;&gt;"&amp;kodsum",SUMINWORDS(K23,"грн.,","коп."),"Тут буде сума прописом")</f>
        <v>Тут буде сума прописом</v>
      </c>
      <c r="D29" s="353"/>
      <c r="E29" s="353"/>
      <c r="F29" s="353"/>
      <c r="G29" s="353"/>
      <c r="H29" s="353"/>
      <c r="I29" s="353"/>
      <c r="J29" s="353"/>
      <c r="K29" s="353"/>
      <c r="L29" s="353"/>
    </row>
    <row r="30" spans="1:12" ht="15.75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</row>
    <row r="31" spans="1:12" ht="15.75" customHeight="1" x14ac:dyDescent="0.25">
      <c r="A31" s="35" t="s">
        <v>217</v>
      </c>
      <c r="B31" s="35"/>
      <c r="C31" s="123" t="s">
        <v>238</v>
      </c>
      <c r="D31" s="123"/>
      <c r="E31" s="123" t="s">
        <v>239</v>
      </c>
      <c r="F31" s="123"/>
      <c r="G31" s="123"/>
      <c r="H31" s="123"/>
      <c r="I31" s="123"/>
      <c r="J31" s="123" t="s">
        <v>225</v>
      </c>
      <c r="K31" s="123"/>
    </row>
    <row r="32" spans="1:12" x14ac:dyDescent="0.25">
      <c r="A32" s="35" t="s">
        <v>218</v>
      </c>
      <c r="B32" s="35"/>
      <c r="C32" s="123" t="s">
        <v>240</v>
      </c>
      <c r="D32" s="123"/>
      <c r="E32" s="123" t="s">
        <v>241</v>
      </c>
      <c r="F32" s="123"/>
      <c r="G32" s="123"/>
      <c r="H32" s="123"/>
      <c r="I32" s="123"/>
      <c r="J32" s="123" t="s">
        <v>228</v>
      </c>
      <c r="K32" s="123"/>
    </row>
  </sheetData>
  <mergeCells count="22">
    <mergeCell ref="C28:J28"/>
    <mergeCell ref="A29:B29"/>
    <mergeCell ref="B21:D21"/>
    <mergeCell ref="B22:D22"/>
    <mergeCell ref="A23:H23"/>
    <mergeCell ref="C29:L29"/>
    <mergeCell ref="I13:L13"/>
    <mergeCell ref="A19:A20"/>
    <mergeCell ref="B19:D20"/>
    <mergeCell ref="E19:E20"/>
    <mergeCell ref="F19:F20"/>
    <mergeCell ref="G19:G20"/>
    <mergeCell ref="H19:H20"/>
    <mergeCell ref="I19:J19"/>
    <mergeCell ref="K19:K20"/>
    <mergeCell ref="L19:L20"/>
    <mergeCell ref="I12:L12"/>
    <mergeCell ref="A9:F9"/>
    <mergeCell ref="A5:E5"/>
    <mergeCell ref="A6:E6"/>
    <mergeCell ref="D7:E7"/>
    <mergeCell ref="I11:L11"/>
  </mergeCells>
  <pageMargins left="0.7" right="0.7" top="0.75" bottom="0.75" header="0.3" footer="0.3"/>
  <pageSetup paperSize="9" scale="7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37F8E-36E4-461A-8B57-9051C4E6E75B}">
  <sheetPr codeName="Лист7">
    <tabColor rgb="FFFFC000"/>
  </sheetPr>
  <dimension ref="A1:M102"/>
  <sheetViews>
    <sheetView workbookViewId="0">
      <selection activeCell="D10" sqref="D10:G10"/>
    </sheetView>
  </sheetViews>
  <sheetFormatPr defaultRowHeight="15" x14ac:dyDescent="0.25"/>
  <cols>
    <col min="1" max="1" width="40.7109375" style="88" customWidth="1"/>
    <col min="2" max="2" width="9.7109375" style="88" customWidth="1"/>
    <col min="3" max="3" width="56.28515625" style="88" bestFit="1" customWidth="1"/>
    <col min="4" max="4" width="23.28515625" style="90" customWidth="1"/>
    <col min="5" max="5" width="15" style="88" customWidth="1"/>
    <col min="6" max="6" width="14.85546875" style="88" customWidth="1"/>
    <col min="7" max="7" width="24.5703125" style="88" customWidth="1"/>
    <col min="8" max="8" width="6.42578125" style="88" customWidth="1"/>
    <col min="9" max="9" width="23.42578125" style="88" customWidth="1"/>
    <col min="10" max="10" width="51.140625" style="88" customWidth="1"/>
    <col min="11" max="16384" width="9.140625" style="88"/>
  </cols>
  <sheetData>
    <row r="1" spans="1:13" ht="35.25" customHeight="1" thickBot="1" x14ac:dyDescent="0.3">
      <c r="A1" s="314" t="s">
        <v>121</v>
      </c>
      <c r="B1" s="315"/>
      <c r="C1" s="315"/>
      <c r="D1" s="315"/>
      <c r="E1" s="315"/>
      <c r="F1" s="315"/>
      <c r="G1" s="316"/>
      <c r="I1" s="97" t="s">
        <v>250</v>
      </c>
      <c r="J1" s="151" t="s">
        <v>297</v>
      </c>
      <c r="K1" s="150"/>
      <c r="L1" s="150"/>
      <c r="M1" s="150"/>
    </row>
    <row r="2" spans="1:13" x14ac:dyDescent="0.25">
      <c r="C2" s="356" t="s">
        <v>183</v>
      </c>
      <c r="D2" s="357"/>
      <c r="E2" s="358"/>
    </row>
    <row r="3" spans="1:13" ht="30" customHeight="1" x14ac:dyDescent="0.25">
      <c r="I3" s="318" t="s">
        <v>295</v>
      </c>
      <c r="J3" s="318"/>
    </row>
    <row r="4" spans="1:13" ht="25.5" customHeight="1" x14ac:dyDescent="0.25">
      <c r="C4" s="92" t="s">
        <v>189</v>
      </c>
      <c r="D4" s="359" t="s">
        <v>251</v>
      </c>
      <c r="E4" s="359"/>
      <c r="F4" s="359"/>
      <c r="G4" s="359"/>
      <c r="I4" s="279" t="s">
        <v>293</v>
      </c>
      <c r="J4" s="274"/>
    </row>
    <row r="5" spans="1:13" ht="17.25" customHeight="1" x14ac:dyDescent="0.25">
      <c r="C5" s="92" t="s">
        <v>184</v>
      </c>
      <c r="D5" s="354">
        <v>46106</v>
      </c>
      <c r="E5" s="354"/>
      <c r="F5" s="354"/>
      <c r="G5" s="354"/>
      <c r="I5" s="278" t="s">
        <v>115</v>
      </c>
      <c r="J5" s="272"/>
    </row>
    <row r="6" spans="1:13" ht="20.25" customHeight="1" x14ac:dyDescent="0.25">
      <c r="C6" s="92" t="s">
        <v>130</v>
      </c>
      <c r="D6" s="355" t="s">
        <v>319</v>
      </c>
      <c r="E6" s="355"/>
      <c r="F6" s="355"/>
      <c r="G6" s="355"/>
      <c r="I6" s="286" t="s">
        <v>297</v>
      </c>
      <c r="J6" s="272"/>
    </row>
    <row r="7" spans="1:13" ht="45" x14ac:dyDescent="0.25">
      <c r="C7" s="92" t="s">
        <v>131</v>
      </c>
      <c r="D7" s="355"/>
      <c r="E7" s="355"/>
      <c r="F7" s="355"/>
      <c r="G7" s="355"/>
      <c r="I7" s="270"/>
      <c r="J7" s="272"/>
    </row>
    <row r="8" spans="1:13" ht="45" x14ac:dyDescent="0.25">
      <c r="C8" s="92" t="s">
        <v>132</v>
      </c>
      <c r="D8" s="355" t="s">
        <v>320</v>
      </c>
      <c r="E8" s="355"/>
      <c r="F8" s="355"/>
      <c r="G8" s="355"/>
      <c r="I8" s="270"/>
      <c r="J8" s="272"/>
    </row>
    <row r="9" spans="1:13" ht="19.5" customHeight="1" x14ac:dyDescent="0.25">
      <c r="C9" s="92" t="s">
        <v>133</v>
      </c>
      <c r="D9" s="355" t="s">
        <v>321</v>
      </c>
      <c r="E9" s="355"/>
      <c r="F9" s="355"/>
      <c r="G9" s="355"/>
      <c r="I9" s="270"/>
      <c r="J9" s="272"/>
    </row>
    <row r="10" spans="1:13" ht="30" x14ac:dyDescent="0.25">
      <c r="C10" s="92" t="s">
        <v>134</v>
      </c>
      <c r="D10" s="355" t="s">
        <v>98</v>
      </c>
      <c r="E10" s="355"/>
      <c r="F10" s="355"/>
      <c r="G10" s="355"/>
      <c r="I10" s="270"/>
      <c r="J10" s="272"/>
    </row>
    <row r="11" spans="1:13" ht="67.5" customHeight="1" x14ac:dyDescent="0.25">
      <c r="A11" s="97" t="s">
        <v>273</v>
      </c>
      <c r="B11" s="97" t="s">
        <v>237</v>
      </c>
      <c r="C11" s="97" t="s">
        <v>135</v>
      </c>
      <c r="D11" s="93" t="s">
        <v>247</v>
      </c>
      <c r="E11" s="97" t="s">
        <v>136</v>
      </c>
      <c r="F11" s="97" t="s">
        <v>137</v>
      </c>
      <c r="G11" s="97" t="s">
        <v>138</v>
      </c>
    </row>
    <row r="12" spans="1:13" s="148" customFormat="1" ht="45" x14ac:dyDescent="0.25">
      <c r="A12" s="147" t="s">
        <v>316</v>
      </c>
      <c r="B12" s="227">
        <f>IF(C12&lt;&gt;"",SUBTOTAL(103,$C$12:C12),"")</f>
        <v>1</v>
      </c>
      <c r="C12" s="226" t="str">
        <f>_xlfn.XLOOKUP(A12,Майно[Авто_майно],Майно[Найменування війскового майна, індекс, номер креслення],"")</f>
        <v>Тестове майно № 25 - Видалити після додавання хоч одного вашого майна!</v>
      </c>
      <c r="D12" s="141">
        <f>_xlfn.XLOOKUP(C12, Майно[Найменування війскового майна, індекс, номер креслення], Майно[Ціна],"")</f>
        <v>18500.25</v>
      </c>
      <c r="E12" s="94">
        <v>23</v>
      </c>
      <c r="F12" s="89">
        <v>1</v>
      </c>
      <c r="G12" s="147"/>
    </row>
    <row r="13" spans="1:13" x14ac:dyDescent="0.25">
      <c r="A13" s="147"/>
      <c r="B13" s="227" t="str">
        <f>IF(C13&lt;&gt;"",SUBTOTAL(103,$C$12:C13),"")</f>
        <v/>
      </c>
      <c r="C13" s="226" t="str">
        <f>_xlfn.XLOOKUP(A13,Майно[Авто_майно],Майно[Найменування війскового майна, індекс, номер креслення],"")</f>
        <v/>
      </c>
      <c r="D13" s="141" t="str">
        <f>_xlfn.XLOOKUP(C13, Майно[Найменування війскового майна, індекс, номер креслення], Майно[Ціна],"")</f>
        <v/>
      </c>
      <c r="E13" s="94"/>
      <c r="F13" s="89"/>
      <c r="G13" s="147"/>
    </row>
    <row r="14" spans="1:13" x14ac:dyDescent="0.25">
      <c r="A14" s="147"/>
      <c r="B14" s="227" t="str">
        <f>IF(C14&lt;&gt;"",SUBTOTAL(103,$C$12:C14),"")</f>
        <v/>
      </c>
      <c r="C14" s="226" t="str">
        <f>_xlfn.XLOOKUP(A14,Майно[Авто_майно],Майно[Найменування війскового майна, індекс, номер креслення],"")</f>
        <v/>
      </c>
      <c r="D14" s="141" t="str">
        <f>_xlfn.XLOOKUP(C14, Майно[Найменування війскового майна, індекс, номер креслення], Майно[Ціна],"")</f>
        <v/>
      </c>
      <c r="E14" s="94"/>
      <c r="F14" s="89"/>
      <c r="G14" s="147"/>
    </row>
    <row r="15" spans="1:13" x14ac:dyDescent="0.25">
      <c r="A15" s="147"/>
      <c r="B15" s="227" t="str">
        <f>IF(C15&lt;&gt;"",SUBTOTAL(103,$C$12:C15),"")</f>
        <v/>
      </c>
      <c r="C15" s="226" t="str">
        <f>_xlfn.XLOOKUP(A15,Майно[Авто_майно],Майно[Найменування війскового майна, індекс, номер креслення],"")</f>
        <v/>
      </c>
      <c r="D15" s="141" t="str">
        <f>_xlfn.XLOOKUP(C15, Майно[Найменування війскового майна, індекс, номер креслення], Майно[Ціна],"")</f>
        <v/>
      </c>
      <c r="E15" s="94"/>
      <c r="F15" s="89"/>
      <c r="G15" s="147"/>
    </row>
    <row r="16" spans="1:13" x14ac:dyDescent="0.25">
      <c r="A16" s="147"/>
      <c r="B16" s="227" t="str">
        <f>IF(C16&lt;&gt;"",SUBTOTAL(103,$C$12:C16),"")</f>
        <v/>
      </c>
      <c r="C16" s="226" t="str">
        <f>_xlfn.XLOOKUP(A16,Майно[Авто_майно],Майно[Найменування війскового майна, індекс, номер креслення],"")</f>
        <v/>
      </c>
      <c r="D16" s="141" t="str">
        <f>_xlfn.XLOOKUP(C16, Майно[Найменування війскового майна, індекс, номер креслення], Майно[Ціна],"")</f>
        <v/>
      </c>
      <c r="E16" s="94"/>
      <c r="F16" s="89"/>
      <c r="G16" s="147"/>
    </row>
    <row r="17" spans="1:7" x14ac:dyDescent="0.25">
      <c r="A17" s="147"/>
      <c r="B17" s="227" t="str">
        <f>IF(C17&lt;&gt;"",SUBTOTAL(103,$C$12:C17),"")</f>
        <v/>
      </c>
      <c r="C17" s="226" t="str">
        <f>_xlfn.XLOOKUP(A17,Майно[Авто_майно],Майно[Найменування війскового майна, індекс, номер креслення],"")</f>
        <v/>
      </c>
      <c r="D17" s="141" t="str">
        <f>_xlfn.XLOOKUP(C17, Майно[Найменування війскового майна, індекс, номер креслення], Майно[Ціна],"")</f>
        <v/>
      </c>
      <c r="E17" s="94"/>
      <c r="F17" s="89"/>
      <c r="G17" s="147"/>
    </row>
    <row r="18" spans="1:7" x14ac:dyDescent="0.25">
      <c r="A18" s="147"/>
      <c r="B18" s="227" t="str">
        <f>IF(C18&lt;&gt;"",SUBTOTAL(103,$C$12:C18),"")</f>
        <v/>
      </c>
      <c r="C18" s="226" t="str">
        <f>_xlfn.XLOOKUP(A18,Майно[Авто_майно],Майно[Найменування війскового майна, індекс, номер креслення],"")</f>
        <v/>
      </c>
      <c r="D18" s="141" t="str">
        <f>_xlfn.XLOOKUP(C18, Майно[Найменування війскового майна, індекс, номер креслення], Майно[Ціна],"")</f>
        <v/>
      </c>
      <c r="E18" s="94"/>
      <c r="F18" s="89"/>
      <c r="G18" s="147"/>
    </row>
    <row r="19" spans="1:7" x14ac:dyDescent="0.25">
      <c r="A19" s="147"/>
      <c r="B19" s="227" t="str">
        <f>IF(C19&lt;&gt;"",SUBTOTAL(103,$C$12:C19),"")</f>
        <v/>
      </c>
      <c r="C19" s="226" t="str">
        <f>_xlfn.XLOOKUP(A19,Майно[Авто_майно],Майно[Найменування війскового майна, індекс, номер креслення],"")</f>
        <v/>
      </c>
      <c r="D19" s="141" t="str">
        <f>_xlfn.XLOOKUP(C19, Майно[Найменування війскового майна, індекс, номер креслення], Майно[Ціна],"")</f>
        <v/>
      </c>
      <c r="E19" s="94"/>
      <c r="F19" s="89"/>
      <c r="G19" s="147"/>
    </row>
    <row r="20" spans="1:7" x14ac:dyDescent="0.25">
      <c r="A20" s="147"/>
      <c r="B20" s="227" t="str">
        <f>IF(C20&lt;&gt;"",SUBTOTAL(103,$C$12:C20),"")</f>
        <v/>
      </c>
      <c r="C20" s="226" t="str">
        <f>_xlfn.XLOOKUP(A20,Майно[Авто_майно],Майно[Найменування війскового майна, індекс, номер креслення],"")</f>
        <v/>
      </c>
      <c r="D20" s="141" t="str">
        <f>_xlfn.XLOOKUP(C20, Майно[Найменування війскового майна, індекс, номер креслення], Майно[Ціна],"")</f>
        <v/>
      </c>
      <c r="E20" s="94"/>
      <c r="F20" s="89"/>
      <c r="G20" s="147"/>
    </row>
    <row r="21" spans="1:7" x14ac:dyDescent="0.25">
      <c r="A21" s="147"/>
      <c r="B21" s="227" t="str">
        <f>IF(C21&lt;&gt;"",SUBTOTAL(103,$C$12:C21),"")</f>
        <v/>
      </c>
      <c r="C21" s="226" t="str">
        <f>_xlfn.XLOOKUP(A21,Майно[Авто_майно],Майно[Найменування війскового майна, індекс, номер креслення],"")</f>
        <v/>
      </c>
      <c r="D21" s="141" t="str">
        <f>_xlfn.XLOOKUP(C21, Майно[Найменування війскового майна, індекс, номер креслення], Майно[Ціна],"")</f>
        <v/>
      </c>
      <c r="E21" s="94"/>
      <c r="F21" s="89"/>
      <c r="G21" s="147"/>
    </row>
    <row r="22" spans="1:7" x14ac:dyDescent="0.25">
      <c r="A22" s="147"/>
      <c r="B22" s="227" t="str">
        <f>IF(C22&lt;&gt;"",SUBTOTAL(103,$C$12:C22),"")</f>
        <v/>
      </c>
      <c r="C22" s="226" t="str">
        <f>_xlfn.XLOOKUP(A22,Майно[Авто_майно],Майно[Найменування війскового майна, індекс, номер креслення],"")</f>
        <v/>
      </c>
      <c r="D22" s="141" t="str">
        <f>_xlfn.XLOOKUP(C22, Майно[Найменування війскового майна, індекс, номер креслення], Майно[Ціна],"")</f>
        <v/>
      </c>
      <c r="E22" s="94"/>
      <c r="F22" s="89"/>
      <c r="G22" s="147"/>
    </row>
    <row r="23" spans="1:7" x14ac:dyDescent="0.25">
      <c r="A23" s="147"/>
      <c r="B23" s="227" t="str">
        <f>IF(C23&lt;&gt;"",SUBTOTAL(103,$C$12:C23),"")</f>
        <v/>
      </c>
      <c r="C23" s="226" t="str">
        <f>_xlfn.XLOOKUP(A23,Майно[Авто_майно],Майно[Найменування війскового майна, індекс, номер креслення],"")</f>
        <v/>
      </c>
      <c r="D23" s="141" t="str">
        <f>_xlfn.XLOOKUP(C23, Майно[Найменування війскового майна, індекс, номер креслення], Майно[Ціна],"")</f>
        <v/>
      </c>
      <c r="E23" s="94"/>
      <c r="F23" s="89"/>
      <c r="G23" s="147"/>
    </row>
    <row r="24" spans="1:7" x14ac:dyDescent="0.25">
      <c r="A24" s="147"/>
      <c r="B24" s="227" t="str">
        <f>IF(C24&lt;&gt;"",SUBTOTAL(103,$C$12:C24),"")</f>
        <v/>
      </c>
      <c r="C24" s="226" t="str">
        <f>_xlfn.XLOOKUP(A24,Майно[Авто_майно],Майно[Найменування війскового майна, індекс, номер креслення],"")</f>
        <v/>
      </c>
      <c r="D24" s="141" t="str">
        <f>_xlfn.XLOOKUP(C24, Майно[Найменування війскового майна, індекс, номер креслення], Майно[Ціна],"")</f>
        <v/>
      </c>
      <c r="E24" s="94"/>
      <c r="F24" s="89"/>
      <c r="G24" s="147"/>
    </row>
    <row r="25" spans="1:7" x14ac:dyDescent="0.25">
      <c r="A25" s="147"/>
      <c r="B25" s="227" t="str">
        <f>IF(C25&lt;&gt;"",SUBTOTAL(103,$C$12:C25),"")</f>
        <v/>
      </c>
      <c r="C25" s="226" t="str">
        <f>_xlfn.XLOOKUP(A25,Майно[Авто_майно],Майно[Найменування війскового майна, індекс, номер креслення],"")</f>
        <v/>
      </c>
      <c r="D25" s="141" t="str">
        <f>_xlfn.XLOOKUP(C25, Майно[Найменування війскового майна, індекс, номер креслення], Майно[Ціна],"")</f>
        <v/>
      </c>
      <c r="E25" s="94"/>
      <c r="F25" s="89"/>
      <c r="G25" s="147"/>
    </row>
    <row r="26" spans="1:7" x14ac:dyDescent="0.25">
      <c r="A26" s="147"/>
      <c r="B26" s="227" t="str">
        <f>IF(C26&lt;&gt;"",SUBTOTAL(103,$C$12:C26),"")</f>
        <v/>
      </c>
      <c r="C26" s="226" t="str">
        <f>_xlfn.XLOOKUP(A26,Майно[Авто_майно],Майно[Найменування війскового майна, індекс, номер креслення],"")</f>
        <v/>
      </c>
      <c r="D26" s="141" t="str">
        <f>_xlfn.XLOOKUP(C26, Майно[Найменування війскового майна, індекс, номер креслення], Майно[Ціна],"")</f>
        <v/>
      </c>
      <c r="E26" s="94"/>
      <c r="F26" s="89"/>
      <c r="G26" s="147"/>
    </row>
    <row r="27" spans="1:7" x14ac:dyDescent="0.25">
      <c r="A27" s="147"/>
      <c r="B27" s="227" t="str">
        <f>IF(C27&lt;&gt;"",SUBTOTAL(103,$C$12:C27),"")</f>
        <v/>
      </c>
      <c r="C27" s="226" t="str">
        <f>_xlfn.XLOOKUP(A27,Майно[Авто_майно],Майно[Найменування війскового майна, індекс, номер креслення],"")</f>
        <v/>
      </c>
      <c r="D27" s="141" t="str">
        <f>_xlfn.XLOOKUP(C27, Майно[Найменування війскового майна, індекс, номер креслення], Майно[Ціна],"")</f>
        <v/>
      </c>
      <c r="E27" s="94"/>
      <c r="F27" s="89"/>
      <c r="G27" s="147"/>
    </row>
    <row r="28" spans="1:7" x14ac:dyDescent="0.25">
      <c r="A28" s="147"/>
      <c r="B28" s="227" t="str">
        <f>IF(C28&lt;&gt;"",SUBTOTAL(103,$C$12:C28),"")</f>
        <v/>
      </c>
      <c r="C28" s="226" t="str">
        <f>_xlfn.XLOOKUP(A28,Майно[Авто_майно],Майно[Найменування війскового майна, індекс, номер креслення],"")</f>
        <v/>
      </c>
      <c r="D28" s="141" t="str">
        <f>_xlfn.XLOOKUP(C28, Майно[Найменування війскового майна, індекс, номер креслення], Майно[Ціна],"")</f>
        <v/>
      </c>
      <c r="E28" s="94"/>
      <c r="F28" s="89"/>
      <c r="G28" s="147"/>
    </row>
    <row r="29" spans="1:7" x14ac:dyDescent="0.25">
      <c r="A29" s="147"/>
      <c r="B29" s="227" t="str">
        <f>IF(C29&lt;&gt;"",SUBTOTAL(103,$C$12:C29),"")</f>
        <v/>
      </c>
      <c r="C29" s="226" t="str">
        <f>_xlfn.XLOOKUP(A29,Майно[Авто_майно],Майно[Найменування війскового майна, індекс, номер креслення],"")</f>
        <v/>
      </c>
      <c r="D29" s="141" t="str">
        <f>_xlfn.XLOOKUP(C29, Майно[Найменування війскового майна, індекс, номер креслення], Майно[Ціна],"")</f>
        <v/>
      </c>
      <c r="E29" s="94"/>
      <c r="F29" s="89"/>
      <c r="G29" s="147"/>
    </row>
    <row r="30" spans="1:7" x14ac:dyDescent="0.25">
      <c r="A30" s="147"/>
      <c r="B30" s="227" t="str">
        <f>IF(C30&lt;&gt;"",SUBTOTAL(103,$C$12:C30),"")</f>
        <v/>
      </c>
      <c r="C30" s="226" t="str">
        <f>_xlfn.XLOOKUP(A30,Майно[Авто_майно],Майно[Найменування війскового майна, індекс, номер креслення],"")</f>
        <v/>
      </c>
      <c r="D30" s="141" t="str">
        <f>_xlfn.XLOOKUP(C30, Майно[Найменування війскового майна, індекс, номер креслення], Майно[Ціна],"")</f>
        <v/>
      </c>
      <c r="E30" s="94"/>
      <c r="F30" s="89"/>
      <c r="G30" s="147"/>
    </row>
    <row r="31" spans="1:7" x14ac:dyDescent="0.25">
      <c r="A31" s="147"/>
      <c r="B31" s="227" t="str">
        <f>IF(C31&lt;&gt;"",SUBTOTAL(103,$C$12:C31),"")</f>
        <v/>
      </c>
      <c r="C31" s="226" t="str">
        <f>_xlfn.XLOOKUP(A31,Майно[Авто_майно],Майно[Найменування війскового майна, індекс, номер креслення],"")</f>
        <v/>
      </c>
      <c r="D31" s="141" t="str">
        <f>_xlfn.XLOOKUP(C31, Майно[Найменування війскового майна, індекс, номер креслення], Майно[Ціна],"")</f>
        <v/>
      </c>
      <c r="E31" s="94"/>
      <c r="F31" s="89"/>
      <c r="G31" s="147"/>
    </row>
    <row r="32" spans="1:7" x14ac:dyDescent="0.25">
      <c r="A32" s="147"/>
      <c r="B32" s="227" t="str">
        <f>IF(C32&lt;&gt;"",SUBTOTAL(103,$C$12:C32),"")</f>
        <v/>
      </c>
      <c r="C32" s="226" t="str">
        <f>_xlfn.XLOOKUP(A32,Майно[Авто_майно],Майно[Найменування війскового майна, індекс, номер креслення],"")</f>
        <v/>
      </c>
      <c r="D32" s="141" t="str">
        <f>_xlfn.XLOOKUP(C32, Майно[Найменування війскового майна, індекс, номер креслення], Майно[Ціна],"")</f>
        <v/>
      </c>
      <c r="E32" s="94"/>
      <c r="F32" s="89"/>
      <c r="G32" s="147"/>
    </row>
    <row r="33" spans="1:7" x14ac:dyDescent="0.25">
      <c r="A33" s="147"/>
      <c r="B33" s="227" t="str">
        <f>IF(C33&lt;&gt;"",SUBTOTAL(103,$C$12:C33),"")</f>
        <v/>
      </c>
      <c r="C33" s="226" t="str">
        <f>_xlfn.XLOOKUP(A33,Майно[Авто_майно],Майно[Найменування війскового майна, індекс, номер креслення],"")</f>
        <v/>
      </c>
      <c r="D33" s="141" t="str">
        <f>_xlfn.XLOOKUP(C33, Майно[Найменування війскового майна, індекс, номер креслення], Майно[Ціна],"")</f>
        <v/>
      </c>
      <c r="E33" s="94"/>
      <c r="F33" s="89"/>
      <c r="G33" s="147"/>
    </row>
    <row r="34" spans="1:7" x14ac:dyDescent="0.25">
      <c r="A34" s="147"/>
      <c r="B34" s="227" t="str">
        <f>IF(C34&lt;&gt;"",SUBTOTAL(103,$C$12:C34),"")</f>
        <v/>
      </c>
      <c r="C34" s="226" t="str">
        <f>_xlfn.XLOOKUP(A34,Майно[Авто_майно],Майно[Найменування війскового майна, індекс, номер креслення],"")</f>
        <v/>
      </c>
      <c r="D34" s="141" t="str">
        <f>_xlfn.XLOOKUP(C34, Майно[Найменування війскового майна, індекс, номер креслення], Майно[Ціна],"")</f>
        <v/>
      </c>
      <c r="E34" s="94"/>
      <c r="F34" s="89"/>
      <c r="G34" s="147"/>
    </row>
    <row r="35" spans="1:7" x14ac:dyDescent="0.25">
      <c r="A35" s="147"/>
      <c r="B35" s="227" t="str">
        <f>IF(C35&lt;&gt;"",SUBTOTAL(103,$C$12:C35),"")</f>
        <v/>
      </c>
      <c r="C35" s="226" t="str">
        <f>_xlfn.XLOOKUP(A35,Майно[Авто_майно],Майно[Найменування війскового майна, індекс, номер креслення],"")</f>
        <v/>
      </c>
      <c r="D35" s="141" t="str">
        <f>_xlfn.XLOOKUP(C35, Майно[Найменування війскового майна, індекс, номер креслення], Майно[Ціна],"")</f>
        <v/>
      </c>
      <c r="E35" s="94"/>
      <c r="F35" s="89"/>
      <c r="G35" s="147"/>
    </row>
    <row r="36" spans="1:7" x14ac:dyDescent="0.25">
      <c r="A36" s="147"/>
      <c r="B36" s="227" t="str">
        <f>IF(C36&lt;&gt;"",SUBTOTAL(103,$C$12:C36),"")</f>
        <v/>
      </c>
      <c r="C36" s="226" t="str">
        <f>_xlfn.XLOOKUP(A36,Майно[Авто_майно],Майно[Найменування війскового майна, індекс, номер креслення],"")</f>
        <v/>
      </c>
      <c r="D36" s="141" t="str">
        <f>_xlfn.XLOOKUP(C36, Майно[Найменування війскового майна, індекс, номер креслення], Майно[Ціна],"")</f>
        <v/>
      </c>
      <c r="E36" s="94"/>
      <c r="F36" s="89"/>
      <c r="G36" s="147"/>
    </row>
    <row r="37" spans="1:7" x14ac:dyDescent="0.25">
      <c r="A37" s="147"/>
      <c r="B37" s="227" t="str">
        <f>IF(C37&lt;&gt;"",SUBTOTAL(103,$C$12:C37),"")</f>
        <v/>
      </c>
      <c r="C37" s="226" t="str">
        <f>_xlfn.XLOOKUP(A37,Майно[Авто_майно],Майно[Найменування війскового майна, індекс, номер креслення],"")</f>
        <v/>
      </c>
      <c r="D37" s="141" t="str">
        <f>_xlfn.XLOOKUP(C37, Майно[Найменування війскового майна, індекс, номер креслення], Майно[Ціна],"")</f>
        <v/>
      </c>
      <c r="E37" s="94"/>
      <c r="F37" s="89"/>
      <c r="G37" s="147"/>
    </row>
    <row r="38" spans="1:7" x14ac:dyDescent="0.25">
      <c r="A38" s="147"/>
      <c r="B38" s="227" t="str">
        <f>IF(C38&lt;&gt;"",SUBTOTAL(103,$C$12:C38),"")</f>
        <v/>
      </c>
      <c r="C38" s="226" t="str">
        <f>_xlfn.XLOOKUP(A38,Майно[Авто_майно],Майно[Найменування війскового майна, індекс, номер креслення],"")</f>
        <v/>
      </c>
      <c r="D38" s="141" t="str">
        <f>_xlfn.XLOOKUP(C38, Майно[Найменування війскового майна, індекс, номер креслення], Майно[Ціна],"")</f>
        <v/>
      </c>
      <c r="E38" s="94"/>
      <c r="F38" s="89"/>
      <c r="G38" s="147"/>
    </row>
    <row r="39" spans="1:7" x14ac:dyDescent="0.25">
      <c r="A39" s="147"/>
      <c r="B39" s="227" t="str">
        <f>IF(C39&lt;&gt;"",SUBTOTAL(103,$C$12:C39),"")</f>
        <v/>
      </c>
      <c r="C39" s="226" t="str">
        <f>_xlfn.XLOOKUP(A39,Майно[Авто_майно],Майно[Найменування війскового майна, індекс, номер креслення],"")</f>
        <v/>
      </c>
      <c r="D39" s="141" t="str">
        <f>_xlfn.XLOOKUP(C39, Майно[Найменування війскового майна, індекс, номер креслення], Майно[Ціна],"")</f>
        <v/>
      </c>
      <c r="E39" s="94"/>
      <c r="F39" s="89"/>
      <c r="G39" s="147"/>
    </row>
    <row r="40" spans="1:7" x14ac:dyDescent="0.25">
      <c r="A40" s="147"/>
      <c r="B40" s="227" t="str">
        <f>IF(C40&lt;&gt;"",SUBTOTAL(103,$C$12:C40),"")</f>
        <v/>
      </c>
      <c r="C40" s="226" t="str">
        <f>_xlfn.XLOOKUP(A40,Майно[Авто_майно],Майно[Найменування війскового майна, індекс, номер креслення],"")</f>
        <v/>
      </c>
      <c r="D40" s="141" t="str">
        <f>_xlfn.XLOOKUP(C40, Майно[Найменування війскового майна, індекс, номер креслення], Майно[Ціна],"")</f>
        <v/>
      </c>
      <c r="E40" s="94"/>
      <c r="F40" s="89"/>
      <c r="G40" s="147"/>
    </row>
    <row r="41" spans="1:7" x14ac:dyDescent="0.25">
      <c r="A41" s="147"/>
      <c r="B41" s="227" t="str">
        <f>IF(C41&lt;&gt;"",SUBTOTAL(103,$C$12:C41),"")</f>
        <v/>
      </c>
      <c r="C41" s="226" t="str">
        <f>_xlfn.XLOOKUP(A41,Майно[Авто_майно],Майно[Найменування війскового майна, індекс, номер креслення],"")</f>
        <v/>
      </c>
      <c r="D41" s="141" t="str">
        <f>_xlfn.XLOOKUP(C41, Майно[Найменування війскового майна, індекс, номер креслення], Майно[Ціна],"")</f>
        <v/>
      </c>
      <c r="E41" s="94"/>
      <c r="F41" s="89"/>
      <c r="G41" s="147"/>
    </row>
    <row r="42" spans="1:7" x14ac:dyDescent="0.25">
      <c r="A42" s="147"/>
      <c r="B42" s="227" t="str">
        <f>IF(C42&lt;&gt;"",SUBTOTAL(103,$C$12:C42),"")</f>
        <v/>
      </c>
      <c r="C42" s="226" t="str">
        <f>_xlfn.XLOOKUP(A42,Майно[Авто_майно],Майно[Найменування війскового майна, індекс, номер креслення],"")</f>
        <v/>
      </c>
      <c r="D42" s="141" t="str">
        <f>_xlfn.XLOOKUP(C42, Майно[Найменування війскового майна, індекс, номер креслення], Майно[Ціна],"")</f>
        <v/>
      </c>
      <c r="E42" s="94"/>
      <c r="F42" s="89"/>
      <c r="G42" s="147"/>
    </row>
    <row r="43" spans="1:7" x14ac:dyDescent="0.25">
      <c r="A43" s="147"/>
      <c r="B43" s="227" t="str">
        <f>IF(C43&lt;&gt;"",SUBTOTAL(103,$C$12:C43),"")</f>
        <v/>
      </c>
      <c r="C43" s="226" t="str">
        <f>_xlfn.XLOOKUP(A43,Майно[Авто_майно],Майно[Найменування війскового майна, індекс, номер креслення],"")</f>
        <v/>
      </c>
      <c r="D43" s="141" t="str">
        <f>_xlfn.XLOOKUP(C43, Майно[Найменування війскового майна, індекс, номер креслення], Майно[Ціна],"")</f>
        <v/>
      </c>
      <c r="E43" s="94"/>
      <c r="F43" s="89"/>
      <c r="G43" s="147"/>
    </row>
    <row r="44" spans="1:7" x14ac:dyDescent="0.25">
      <c r="A44" s="147"/>
      <c r="B44" s="227" t="str">
        <f>IF(C44&lt;&gt;"",SUBTOTAL(103,$C$12:C44),"")</f>
        <v/>
      </c>
      <c r="C44" s="226" t="str">
        <f>_xlfn.XLOOKUP(A44,Майно[Авто_майно],Майно[Найменування війскового майна, індекс, номер креслення],"")</f>
        <v/>
      </c>
      <c r="D44" s="141" t="str">
        <f>_xlfn.XLOOKUP(C44, Майно[Найменування війскового майна, індекс, номер креслення], Майно[Ціна],"")</f>
        <v/>
      </c>
      <c r="E44" s="94"/>
      <c r="F44" s="89"/>
      <c r="G44" s="147"/>
    </row>
    <row r="45" spans="1:7" x14ac:dyDescent="0.25">
      <c r="A45" s="147"/>
      <c r="B45" s="227" t="str">
        <f>IF(C45&lt;&gt;"",SUBTOTAL(103,$C$12:C45),"")</f>
        <v/>
      </c>
      <c r="C45" s="226" t="str">
        <f>_xlfn.XLOOKUP(A45,Майно[Авто_майно],Майно[Найменування війскового майна, індекс, номер креслення],"")</f>
        <v/>
      </c>
      <c r="D45" s="141" t="str">
        <f>_xlfn.XLOOKUP(C45, Майно[Найменування війскового майна, індекс, номер креслення], Майно[Ціна],"")</f>
        <v/>
      </c>
      <c r="E45" s="94"/>
      <c r="F45" s="89"/>
      <c r="G45" s="147"/>
    </row>
    <row r="46" spans="1:7" x14ac:dyDescent="0.25">
      <c r="A46" s="147"/>
      <c r="B46" s="227" t="str">
        <f>IF(C46&lt;&gt;"",SUBTOTAL(103,$C$12:C46),"")</f>
        <v/>
      </c>
      <c r="C46" s="226" t="str">
        <f>_xlfn.XLOOKUP(A46,Майно[Авто_майно],Майно[Найменування війскового майна, індекс, номер креслення],"")</f>
        <v/>
      </c>
      <c r="D46" s="141" t="str">
        <f>_xlfn.XLOOKUP(C46, Майно[Найменування війскового майна, індекс, номер креслення], Майно[Ціна],"")</f>
        <v/>
      </c>
      <c r="E46" s="94"/>
      <c r="F46" s="89"/>
      <c r="G46" s="147"/>
    </row>
    <row r="47" spans="1:7" x14ac:dyDescent="0.25">
      <c r="A47" s="147"/>
      <c r="B47" s="227" t="str">
        <f>IF(C47&lt;&gt;"",SUBTOTAL(103,$C$12:C47),"")</f>
        <v/>
      </c>
      <c r="C47" s="226" t="str">
        <f>_xlfn.XLOOKUP(A47,Майно[Авто_майно],Майно[Найменування війскового майна, індекс, номер креслення],"")</f>
        <v/>
      </c>
      <c r="D47" s="141" t="str">
        <f>_xlfn.XLOOKUP(C47, Майно[Найменування війскового майна, індекс, номер креслення], Майно[Ціна],"")</f>
        <v/>
      </c>
      <c r="E47" s="94"/>
      <c r="F47" s="89"/>
      <c r="G47" s="147"/>
    </row>
    <row r="48" spans="1:7" x14ac:dyDescent="0.25">
      <c r="A48" s="147"/>
      <c r="B48" s="227" t="str">
        <f>IF(C48&lt;&gt;"",SUBTOTAL(103,$C$12:C48),"")</f>
        <v/>
      </c>
      <c r="C48" s="226" t="str">
        <f>_xlfn.XLOOKUP(A48,Майно[Авто_майно],Майно[Найменування війскового майна, індекс, номер креслення],"")</f>
        <v/>
      </c>
      <c r="D48" s="141" t="str">
        <f>_xlfn.XLOOKUP(C48, Майно[Найменування війскового майна, індекс, номер креслення], Майно[Ціна],"")</f>
        <v/>
      </c>
      <c r="E48" s="94"/>
      <c r="F48" s="89"/>
      <c r="G48" s="147"/>
    </row>
    <row r="49" spans="1:7" x14ac:dyDescent="0.25">
      <c r="A49" s="147"/>
      <c r="B49" s="227" t="str">
        <f>IF(C49&lt;&gt;"",SUBTOTAL(103,$C$12:C49),"")</f>
        <v/>
      </c>
      <c r="C49" s="226" t="str">
        <f>_xlfn.XLOOKUP(A49,Майно[Авто_майно],Майно[Найменування війскового майна, індекс, номер креслення],"")</f>
        <v/>
      </c>
      <c r="D49" s="141" t="str">
        <f>_xlfn.XLOOKUP(C49, Майно[Найменування війскового майна, індекс, номер креслення], Майно[Ціна],"")</f>
        <v/>
      </c>
      <c r="E49" s="94"/>
      <c r="F49" s="89"/>
      <c r="G49" s="147"/>
    </row>
    <row r="50" spans="1:7" x14ac:dyDescent="0.25">
      <c r="A50" s="147"/>
      <c r="B50" s="227" t="str">
        <f>IF(C50&lt;&gt;"",SUBTOTAL(103,$C$12:C50),"")</f>
        <v/>
      </c>
      <c r="C50" s="226" t="str">
        <f>_xlfn.XLOOKUP(A50,Майно[Авто_майно],Майно[Найменування війскового майна, індекс, номер креслення],"")</f>
        <v/>
      </c>
      <c r="D50" s="141" t="str">
        <f>_xlfn.XLOOKUP(C50, Майно[Найменування війскового майна, індекс, номер креслення], Майно[Ціна],"")</f>
        <v/>
      </c>
      <c r="E50" s="94"/>
      <c r="F50" s="89"/>
      <c r="G50" s="147"/>
    </row>
    <row r="51" spans="1:7" x14ac:dyDescent="0.25">
      <c r="A51" s="147"/>
      <c r="B51" s="227" t="str">
        <f>IF(C51&lt;&gt;"",SUBTOTAL(103,$C$12:C51),"")</f>
        <v/>
      </c>
      <c r="C51" s="226" t="str">
        <f>_xlfn.XLOOKUP(A51,Майно[Авто_майно],Майно[Найменування війскового майна, індекс, номер креслення],"")</f>
        <v/>
      </c>
      <c r="D51" s="141" t="str">
        <f>_xlfn.XLOOKUP(C51, Майно[Найменування війскового майна, індекс, номер креслення], Майно[Ціна],"")</f>
        <v/>
      </c>
      <c r="E51" s="94"/>
      <c r="F51" s="89"/>
      <c r="G51" s="147"/>
    </row>
    <row r="52" spans="1:7" x14ac:dyDescent="0.25">
      <c r="A52" s="147"/>
      <c r="B52" s="227" t="str">
        <f>IF(C52&lt;&gt;"",SUBTOTAL(103,$C$12:C52),"")</f>
        <v/>
      </c>
      <c r="C52" s="226" t="str">
        <f>_xlfn.XLOOKUP(A52,Майно[Авто_майно],Майно[Найменування війскового майна, індекс, номер креслення],"")</f>
        <v/>
      </c>
      <c r="D52" s="141" t="str">
        <f>_xlfn.XLOOKUP(C52, Майно[Найменування війскового майна, індекс, номер креслення], Майно[Ціна],"")</f>
        <v/>
      </c>
      <c r="E52" s="94"/>
      <c r="F52" s="89"/>
      <c r="G52" s="147"/>
    </row>
    <row r="53" spans="1:7" x14ac:dyDescent="0.25">
      <c r="A53" s="147"/>
      <c r="B53" s="227" t="str">
        <f>IF(C53&lt;&gt;"",SUBTOTAL(103,$C$12:C53),"")</f>
        <v/>
      </c>
      <c r="C53" s="226" t="str">
        <f>_xlfn.XLOOKUP(A53,Майно[Авто_майно],Майно[Найменування війскового майна, індекс, номер креслення],"")</f>
        <v/>
      </c>
      <c r="D53" s="141" t="str">
        <f>_xlfn.XLOOKUP(C53, Майно[Найменування війскового майна, індекс, номер креслення], Майно[Ціна],"")</f>
        <v/>
      </c>
      <c r="E53" s="94"/>
      <c r="F53" s="89"/>
      <c r="G53" s="147"/>
    </row>
    <row r="54" spans="1:7" x14ac:dyDescent="0.25">
      <c r="A54" s="147"/>
      <c r="B54" s="227" t="str">
        <f>IF(C54&lt;&gt;"",SUBTOTAL(103,$C$12:C54),"")</f>
        <v/>
      </c>
      <c r="C54" s="226" t="str">
        <f>_xlfn.XLOOKUP(A54,Майно[Авто_майно],Майно[Найменування війскового майна, індекс, номер креслення],"")</f>
        <v/>
      </c>
      <c r="D54" s="141" t="str">
        <f>_xlfn.XLOOKUP(C54, Майно[Найменування війскового майна, індекс, номер креслення], Майно[Ціна],"")</f>
        <v/>
      </c>
      <c r="E54" s="94"/>
      <c r="F54" s="89"/>
      <c r="G54" s="147"/>
    </row>
    <row r="55" spans="1:7" x14ac:dyDescent="0.25">
      <c r="A55" s="147"/>
      <c r="B55" s="227" t="str">
        <f>IF(C55&lt;&gt;"",SUBTOTAL(103,$C$12:C55),"")</f>
        <v/>
      </c>
      <c r="C55" s="226" t="str">
        <f>_xlfn.XLOOKUP(A55,Майно[Авто_майно],Майно[Найменування війскового майна, індекс, номер креслення],"")</f>
        <v/>
      </c>
      <c r="D55" s="141" t="str">
        <f>_xlfn.XLOOKUP(C55, Майно[Найменування війскового майна, індекс, номер креслення], Майно[Ціна],"")</f>
        <v/>
      </c>
      <c r="E55" s="94"/>
      <c r="F55" s="89"/>
      <c r="G55" s="147"/>
    </row>
    <row r="56" spans="1:7" x14ac:dyDescent="0.25">
      <c r="A56" s="147"/>
      <c r="B56" s="227" t="str">
        <f>IF(C56&lt;&gt;"",SUBTOTAL(103,$C$12:C56),"")</f>
        <v/>
      </c>
      <c r="C56" s="226" t="str">
        <f>_xlfn.XLOOKUP(A56,Майно[Авто_майно],Майно[Найменування війскового майна, індекс, номер креслення],"")</f>
        <v/>
      </c>
      <c r="D56" s="141" t="str">
        <f>_xlfn.XLOOKUP(C56, Майно[Найменування війскового майна, індекс, номер креслення], Майно[Ціна],"")</f>
        <v/>
      </c>
      <c r="E56" s="94"/>
      <c r="F56" s="89"/>
      <c r="G56" s="147"/>
    </row>
    <row r="57" spans="1:7" x14ac:dyDescent="0.25">
      <c r="A57" s="147"/>
      <c r="B57" s="227" t="str">
        <f>IF(C57&lt;&gt;"",SUBTOTAL(103,$C$12:C57),"")</f>
        <v/>
      </c>
      <c r="C57" s="226" t="str">
        <f>_xlfn.XLOOKUP(A57,Майно[Авто_майно],Майно[Найменування війскового майна, індекс, номер креслення],"")</f>
        <v/>
      </c>
      <c r="D57" s="141" t="str">
        <f>_xlfn.XLOOKUP(C57, Майно[Найменування війскового майна, індекс, номер креслення], Майно[Ціна],"")</f>
        <v/>
      </c>
      <c r="E57" s="94"/>
      <c r="F57" s="89"/>
      <c r="G57" s="147"/>
    </row>
    <row r="58" spans="1:7" x14ac:dyDescent="0.25">
      <c r="A58" s="147"/>
      <c r="B58" s="227" t="str">
        <f>IF(C58&lt;&gt;"",SUBTOTAL(103,$C$12:C58),"")</f>
        <v/>
      </c>
      <c r="C58" s="226" t="str">
        <f>_xlfn.XLOOKUP(A58,Майно[Авто_майно],Майно[Найменування війскового майна, індекс, номер креслення],"")</f>
        <v/>
      </c>
      <c r="D58" s="141" t="str">
        <f>_xlfn.XLOOKUP(C58, Майно[Найменування війскового майна, індекс, номер креслення], Майно[Ціна],"")</f>
        <v/>
      </c>
      <c r="E58" s="94"/>
      <c r="F58" s="89"/>
      <c r="G58" s="147"/>
    </row>
    <row r="59" spans="1:7" x14ac:dyDescent="0.25">
      <c r="A59" s="147"/>
      <c r="B59" s="227" t="str">
        <f>IF(C59&lt;&gt;"",SUBTOTAL(103,$C$12:C59),"")</f>
        <v/>
      </c>
      <c r="C59" s="226" t="str">
        <f>_xlfn.XLOOKUP(A59,Майно[Авто_майно],Майно[Найменування війскового майна, індекс, номер креслення],"")</f>
        <v/>
      </c>
      <c r="D59" s="141" t="str">
        <f>_xlfn.XLOOKUP(C59, Майно[Найменування війскового майна, індекс, номер креслення], Майно[Ціна],"")</f>
        <v/>
      </c>
      <c r="E59" s="94"/>
      <c r="F59" s="89"/>
      <c r="G59" s="147"/>
    </row>
    <row r="60" spans="1:7" x14ac:dyDescent="0.25">
      <c r="A60" s="147"/>
      <c r="B60" s="227" t="str">
        <f>IF(C60&lt;&gt;"",SUBTOTAL(103,$C$12:C60),"")</f>
        <v/>
      </c>
      <c r="C60" s="226" t="str">
        <f>_xlfn.XLOOKUP(A60,Майно[Авто_майно],Майно[Найменування війскового майна, індекс, номер креслення],"")</f>
        <v/>
      </c>
      <c r="D60" s="141" t="str">
        <f>_xlfn.XLOOKUP(C60, Майно[Найменування війскового майна, індекс, номер креслення], Майно[Ціна],"")</f>
        <v/>
      </c>
      <c r="E60" s="94"/>
      <c r="F60" s="89"/>
      <c r="G60" s="147"/>
    </row>
    <row r="61" spans="1:7" x14ac:dyDescent="0.25">
      <c r="A61" s="147"/>
      <c r="B61" s="227" t="str">
        <f>IF(C61&lt;&gt;"",SUBTOTAL(103,$C$12:C61),"")</f>
        <v/>
      </c>
      <c r="C61" s="226" t="str">
        <f>_xlfn.XLOOKUP(A61,Майно[Авто_майно],Майно[Найменування війскового майна, індекс, номер креслення],"")</f>
        <v/>
      </c>
      <c r="D61" s="141" t="str">
        <f>_xlfn.XLOOKUP(C61, Майно[Найменування війскового майна, індекс, номер креслення], Майно[Ціна],"")</f>
        <v/>
      </c>
      <c r="E61" s="94"/>
      <c r="F61" s="89"/>
      <c r="G61" s="147"/>
    </row>
    <row r="62" spans="1:7" x14ac:dyDescent="0.25">
      <c r="A62" s="147"/>
      <c r="B62" s="227" t="str">
        <f>IF(C62&lt;&gt;"",SUBTOTAL(103,$C$12:C62),"")</f>
        <v/>
      </c>
      <c r="C62" s="226" t="str">
        <f>_xlfn.XLOOKUP(A62,Майно[Авто_майно],Майно[Найменування війскового майна, індекс, номер креслення],"")</f>
        <v/>
      </c>
      <c r="D62" s="141" t="str">
        <f>_xlfn.XLOOKUP(C62, Майно[Найменування війскового майна, індекс, номер креслення], Майно[Ціна],"")</f>
        <v/>
      </c>
      <c r="E62" s="94"/>
      <c r="F62" s="89"/>
      <c r="G62" s="147"/>
    </row>
    <row r="63" spans="1:7" x14ac:dyDescent="0.25">
      <c r="A63" s="147"/>
      <c r="B63" s="227" t="str">
        <f>IF(C63&lt;&gt;"",SUBTOTAL(103,$C$12:C63),"")</f>
        <v/>
      </c>
      <c r="C63" s="226" t="str">
        <f>_xlfn.XLOOKUP(A63,Майно[Авто_майно],Майно[Найменування війскового майна, індекс, номер креслення],"")</f>
        <v/>
      </c>
      <c r="D63" s="141" t="str">
        <f>_xlfn.XLOOKUP(C63, Майно[Найменування війскового майна, індекс, номер креслення], Майно[Ціна],"")</f>
        <v/>
      </c>
      <c r="E63" s="94"/>
      <c r="F63" s="89"/>
      <c r="G63" s="147"/>
    </row>
    <row r="64" spans="1:7" x14ac:dyDescent="0.25">
      <c r="A64" s="147"/>
      <c r="B64" s="227" t="str">
        <f>IF(C64&lt;&gt;"",SUBTOTAL(103,$C$12:C64),"")</f>
        <v/>
      </c>
      <c r="C64" s="226" t="str">
        <f>_xlfn.XLOOKUP(A64,Майно[Авто_майно],Майно[Найменування війскового майна, індекс, номер креслення],"")</f>
        <v/>
      </c>
      <c r="D64" s="141" t="str">
        <f>_xlfn.XLOOKUP(C64, Майно[Найменування війскового майна, індекс, номер креслення], Майно[Ціна],"")</f>
        <v/>
      </c>
      <c r="E64" s="94"/>
      <c r="F64" s="89"/>
      <c r="G64" s="147"/>
    </row>
    <row r="65" spans="1:7" x14ac:dyDescent="0.25">
      <c r="A65" s="147"/>
      <c r="B65" s="227" t="str">
        <f>IF(C65&lt;&gt;"",SUBTOTAL(103,$C$12:C65),"")</f>
        <v/>
      </c>
      <c r="C65" s="226" t="str">
        <f>_xlfn.XLOOKUP(A65,Майно[Авто_майно],Майно[Найменування війскового майна, індекс, номер креслення],"")</f>
        <v/>
      </c>
      <c r="D65" s="141" t="str">
        <f>_xlfn.XLOOKUP(C65, Майно[Найменування війскового майна, індекс, номер креслення], Майно[Ціна],"")</f>
        <v/>
      </c>
      <c r="E65" s="94"/>
      <c r="F65" s="89"/>
      <c r="G65" s="147"/>
    </row>
    <row r="66" spans="1:7" x14ac:dyDescent="0.25">
      <c r="A66" s="147"/>
      <c r="B66" s="227" t="str">
        <f>IF(C66&lt;&gt;"",SUBTOTAL(103,$C$12:C66),"")</f>
        <v/>
      </c>
      <c r="C66" s="226" t="str">
        <f>_xlfn.XLOOKUP(A66,Майно[Авто_майно],Майно[Найменування війскового майна, індекс, номер креслення],"")</f>
        <v/>
      </c>
      <c r="D66" s="141" t="str">
        <f>_xlfn.XLOOKUP(C66, Майно[Найменування війскового майна, індекс, номер креслення], Майно[Ціна],"")</f>
        <v/>
      </c>
      <c r="E66" s="94"/>
      <c r="F66" s="89"/>
      <c r="G66" s="147"/>
    </row>
    <row r="67" spans="1:7" x14ac:dyDescent="0.25">
      <c r="A67" s="147"/>
      <c r="B67" s="227" t="str">
        <f>IF(C67&lt;&gt;"",SUBTOTAL(103,$C$12:C67),"")</f>
        <v/>
      </c>
      <c r="C67" s="226" t="str">
        <f>_xlfn.XLOOKUP(A67,Майно[Авто_майно],Майно[Найменування війскового майна, індекс, номер креслення],"")</f>
        <v/>
      </c>
      <c r="D67" s="141" t="str">
        <f>_xlfn.XLOOKUP(C67, Майно[Найменування війскового майна, індекс, номер креслення], Майно[Ціна],"")</f>
        <v/>
      </c>
      <c r="E67" s="94"/>
      <c r="F67" s="89"/>
      <c r="G67" s="147"/>
    </row>
    <row r="68" spans="1:7" x14ac:dyDescent="0.25">
      <c r="A68" s="147"/>
      <c r="B68" s="227" t="str">
        <f>IF(C68&lt;&gt;"",SUBTOTAL(103,$C$12:C68),"")</f>
        <v/>
      </c>
      <c r="C68" s="226" t="str">
        <f>_xlfn.XLOOKUP(A68,Майно[Авто_майно],Майно[Найменування війскового майна, індекс, номер креслення],"")</f>
        <v/>
      </c>
      <c r="D68" s="141" t="str">
        <f>_xlfn.XLOOKUP(C68, Майно[Найменування війскового майна, індекс, номер креслення], Майно[Ціна],"")</f>
        <v/>
      </c>
      <c r="E68" s="94"/>
      <c r="F68" s="89"/>
      <c r="G68" s="147"/>
    </row>
    <row r="69" spans="1:7" x14ac:dyDescent="0.25">
      <c r="A69" s="147"/>
      <c r="B69" s="227" t="str">
        <f>IF(C69&lt;&gt;"",SUBTOTAL(103,$C$12:C69),"")</f>
        <v/>
      </c>
      <c r="C69" s="226" t="str">
        <f>_xlfn.XLOOKUP(A69,Майно[Авто_майно],Майно[Найменування війскового майна, індекс, номер креслення],"")</f>
        <v/>
      </c>
      <c r="D69" s="141" t="str">
        <f>_xlfn.XLOOKUP(C69, Майно[Найменування війскового майна, індекс, номер креслення], Майно[Ціна],"")</f>
        <v/>
      </c>
      <c r="E69" s="94"/>
      <c r="F69" s="89"/>
      <c r="G69" s="147"/>
    </row>
    <row r="70" spans="1:7" x14ac:dyDescent="0.25">
      <c r="A70" s="147"/>
      <c r="B70" s="227" t="str">
        <f>IF(C70&lt;&gt;"",SUBTOTAL(103,$C$12:C70),"")</f>
        <v/>
      </c>
      <c r="C70" s="226" t="str">
        <f>_xlfn.XLOOKUP(A70,Майно[Авто_майно],Майно[Найменування війскового майна, індекс, номер креслення],"")</f>
        <v/>
      </c>
      <c r="D70" s="141" t="str">
        <f>_xlfn.XLOOKUP(C70, Майно[Найменування війскового майна, індекс, номер креслення], Майно[Ціна],"")</f>
        <v/>
      </c>
      <c r="E70" s="94"/>
      <c r="F70" s="89"/>
      <c r="G70" s="147"/>
    </row>
    <row r="71" spans="1:7" x14ac:dyDescent="0.25">
      <c r="A71" s="147"/>
      <c r="B71" s="227" t="str">
        <f>IF(C71&lt;&gt;"",SUBTOTAL(103,$C$12:C71),"")</f>
        <v/>
      </c>
      <c r="C71" s="226" t="str">
        <f>_xlfn.XLOOKUP(A71,Майно[Авто_майно],Майно[Найменування війскового майна, індекс, номер креслення],"")</f>
        <v/>
      </c>
      <c r="D71" s="141" t="str">
        <f>_xlfn.XLOOKUP(C71, Майно[Найменування війскового майна, індекс, номер креслення], Майно[Ціна],"")</f>
        <v/>
      </c>
      <c r="E71" s="94"/>
      <c r="F71" s="89"/>
      <c r="G71" s="147"/>
    </row>
    <row r="72" spans="1:7" x14ac:dyDescent="0.25">
      <c r="A72" s="147"/>
      <c r="B72" s="227" t="str">
        <f>IF(C72&lt;&gt;"",SUBTOTAL(103,$C$12:C72),"")</f>
        <v/>
      </c>
      <c r="C72" s="226" t="str">
        <f>_xlfn.XLOOKUP(A72,Майно[Авто_майно],Майно[Найменування війскового майна, індекс, номер креслення],"")</f>
        <v/>
      </c>
      <c r="D72" s="141" t="str">
        <f>_xlfn.XLOOKUP(C72, Майно[Найменування війскового майна, індекс, номер креслення], Майно[Ціна],"")</f>
        <v/>
      </c>
      <c r="E72" s="94"/>
      <c r="F72" s="89"/>
      <c r="G72" s="147"/>
    </row>
    <row r="73" spans="1:7" x14ac:dyDescent="0.25">
      <c r="A73" s="147"/>
      <c r="B73" s="227" t="str">
        <f>IF(C73&lt;&gt;"",SUBTOTAL(103,$C$12:C73),"")</f>
        <v/>
      </c>
      <c r="C73" s="226" t="str">
        <f>_xlfn.XLOOKUP(A73,Майно[Авто_майно],Майно[Найменування війскового майна, індекс, номер креслення],"")</f>
        <v/>
      </c>
      <c r="D73" s="141" t="str">
        <f>_xlfn.XLOOKUP(C73, Майно[Найменування війскового майна, індекс, номер креслення], Майно[Ціна],"")</f>
        <v/>
      </c>
      <c r="E73" s="94"/>
      <c r="F73" s="89"/>
      <c r="G73" s="147"/>
    </row>
    <row r="74" spans="1:7" x14ac:dyDescent="0.25">
      <c r="A74" s="147"/>
      <c r="B74" s="227" t="str">
        <f>IF(C74&lt;&gt;"",SUBTOTAL(103,$C$12:C74),"")</f>
        <v/>
      </c>
      <c r="C74" s="226" t="str">
        <f>_xlfn.XLOOKUP(A74,Майно[Авто_майно],Майно[Найменування війскового майна, індекс, номер креслення],"")</f>
        <v/>
      </c>
      <c r="D74" s="141" t="str">
        <f>_xlfn.XLOOKUP(C74, Майно[Найменування війскового майна, індекс, номер креслення], Майно[Ціна],"")</f>
        <v/>
      </c>
      <c r="E74" s="94"/>
      <c r="F74" s="89"/>
      <c r="G74" s="147"/>
    </row>
    <row r="75" spans="1:7" x14ac:dyDescent="0.25">
      <c r="A75" s="147"/>
      <c r="B75" s="227" t="str">
        <f>IF(C75&lt;&gt;"",SUBTOTAL(103,$C$12:C75),"")</f>
        <v/>
      </c>
      <c r="C75" s="226" t="str">
        <f>_xlfn.XLOOKUP(A75,Майно[Авто_майно],Майно[Найменування війскового майна, індекс, номер креслення],"")</f>
        <v/>
      </c>
      <c r="D75" s="141" t="str">
        <f>_xlfn.XLOOKUP(C75, Майно[Найменування війскового майна, індекс, номер креслення], Майно[Ціна],"")</f>
        <v/>
      </c>
      <c r="E75" s="94"/>
      <c r="F75" s="89"/>
      <c r="G75" s="147"/>
    </row>
    <row r="76" spans="1:7" x14ac:dyDescent="0.25">
      <c r="A76" s="147"/>
      <c r="B76" s="227" t="str">
        <f>IF(C76&lt;&gt;"",SUBTOTAL(103,$C$12:C76),"")</f>
        <v/>
      </c>
      <c r="C76" s="226" t="str">
        <f>_xlfn.XLOOKUP(A76,Майно[Авто_майно],Майно[Найменування війскового майна, індекс, номер креслення],"")</f>
        <v/>
      </c>
      <c r="D76" s="141" t="str">
        <f>_xlfn.XLOOKUP(C76, Майно[Найменування війскового майна, індекс, номер креслення], Майно[Ціна],"")</f>
        <v/>
      </c>
      <c r="E76" s="94"/>
      <c r="F76" s="89"/>
      <c r="G76" s="147"/>
    </row>
    <row r="77" spans="1:7" x14ac:dyDescent="0.25">
      <c r="A77" s="147"/>
      <c r="B77" s="227" t="str">
        <f>IF(C77&lt;&gt;"",SUBTOTAL(103,$C$12:C77),"")</f>
        <v/>
      </c>
      <c r="C77" s="226" t="str">
        <f>_xlfn.XLOOKUP(A77,Майно[Авто_майно],Майно[Найменування війскового майна, індекс, номер креслення],"")</f>
        <v/>
      </c>
      <c r="D77" s="141" t="str">
        <f>_xlfn.XLOOKUP(C77, Майно[Найменування війскового майна, індекс, номер креслення], Майно[Ціна],"")</f>
        <v/>
      </c>
      <c r="E77" s="94"/>
      <c r="F77" s="89"/>
      <c r="G77" s="147"/>
    </row>
    <row r="78" spans="1:7" x14ac:dyDescent="0.25">
      <c r="A78" s="147"/>
      <c r="B78" s="227" t="str">
        <f>IF(C78&lt;&gt;"",SUBTOTAL(103,$C$12:C78),"")</f>
        <v/>
      </c>
      <c r="C78" s="226" t="str">
        <f>_xlfn.XLOOKUP(A78,Майно[Авто_майно],Майно[Найменування війскового майна, індекс, номер креслення],"")</f>
        <v/>
      </c>
      <c r="D78" s="141" t="str">
        <f>_xlfn.XLOOKUP(C78, Майно[Найменування війскового майна, індекс, номер креслення], Майно[Ціна],"")</f>
        <v/>
      </c>
      <c r="E78" s="94"/>
      <c r="F78" s="89"/>
      <c r="G78" s="147"/>
    </row>
    <row r="79" spans="1:7" x14ac:dyDescent="0.25">
      <c r="A79" s="147"/>
      <c r="B79" s="227" t="str">
        <f>IF(C79&lt;&gt;"",SUBTOTAL(103,$C$12:C79),"")</f>
        <v/>
      </c>
      <c r="C79" s="226" t="str">
        <f>_xlfn.XLOOKUP(A79,Майно[Авто_майно],Майно[Найменування війскового майна, індекс, номер креслення],"")</f>
        <v/>
      </c>
      <c r="D79" s="141" t="str">
        <f>_xlfn.XLOOKUP(C79, Майно[Найменування війскового майна, індекс, номер креслення], Майно[Ціна],"")</f>
        <v/>
      </c>
      <c r="E79" s="94"/>
      <c r="F79" s="89"/>
      <c r="G79" s="147"/>
    </row>
    <row r="80" spans="1:7" x14ac:dyDescent="0.25">
      <c r="A80" s="147"/>
      <c r="B80" s="227" t="str">
        <f>IF(C80&lt;&gt;"",SUBTOTAL(103,$C$12:C80),"")</f>
        <v/>
      </c>
      <c r="C80" s="226" t="str">
        <f>_xlfn.XLOOKUP(A80,Майно[Авто_майно],Майно[Найменування війскового майна, індекс, номер креслення],"")</f>
        <v/>
      </c>
      <c r="D80" s="141" t="str">
        <f>_xlfn.XLOOKUP(C80, Майно[Найменування війскового майна, індекс, номер креслення], Майно[Ціна],"")</f>
        <v/>
      </c>
      <c r="E80" s="94"/>
      <c r="F80" s="89"/>
      <c r="G80" s="147"/>
    </row>
    <row r="81" spans="1:7" x14ac:dyDescent="0.25">
      <c r="A81" s="147"/>
      <c r="B81" s="227" t="str">
        <f>IF(C81&lt;&gt;"",SUBTOTAL(103,$C$12:C81),"")</f>
        <v/>
      </c>
      <c r="C81" s="226" t="str">
        <f>_xlfn.XLOOKUP(A81,Майно[Авто_майно],Майно[Найменування війскового майна, індекс, номер креслення],"")</f>
        <v/>
      </c>
      <c r="D81" s="141" t="str">
        <f>_xlfn.XLOOKUP(C81, Майно[Найменування війскового майна, індекс, номер креслення], Майно[Ціна],"")</f>
        <v/>
      </c>
      <c r="E81" s="94"/>
      <c r="F81" s="89"/>
      <c r="G81" s="147"/>
    </row>
    <row r="82" spans="1:7" x14ac:dyDescent="0.25">
      <c r="A82" s="147"/>
      <c r="B82" s="227" t="str">
        <f>IF(C82&lt;&gt;"",SUBTOTAL(103,$C$12:C82),"")</f>
        <v/>
      </c>
      <c r="C82" s="226" t="str">
        <f>_xlfn.XLOOKUP(A82,Майно[Авто_майно],Майно[Найменування війскового майна, індекс, номер креслення],"")</f>
        <v/>
      </c>
      <c r="D82" s="141" t="str">
        <f>_xlfn.XLOOKUP(C82, Майно[Найменування війскового майна, індекс, номер креслення], Майно[Ціна],"")</f>
        <v/>
      </c>
      <c r="E82" s="94"/>
      <c r="F82" s="89"/>
      <c r="G82" s="147"/>
    </row>
    <row r="83" spans="1:7" x14ac:dyDescent="0.25">
      <c r="A83" s="147"/>
      <c r="B83" s="227" t="str">
        <f>IF(C83&lt;&gt;"",SUBTOTAL(103,$C$12:C83),"")</f>
        <v/>
      </c>
      <c r="C83" s="226" t="str">
        <f>_xlfn.XLOOKUP(A83,Майно[Авто_майно],Майно[Найменування війскового майна, індекс, номер креслення],"")</f>
        <v/>
      </c>
      <c r="D83" s="141" t="str">
        <f>_xlfn.XLOOKUP(C83, Майно[Найменування війскового майна, індекс, номер креслення], Майно[Ціна],"")</f>
        <v/>
      </c>
      <c r="E83" s="94"/>
      <c r="F83" s="89"/>
      <c r="G83" s="147"/>
    </row>
    <row r="84" spans="1:7" x14ac:dyDescent="0.25">
      <c r="A84" s="147"/>
      <c r="B84" s="227" t="str">
        <f>IF(C84&lt;&gt;"",SUBTOTAL(103,$C$12:C84),"")</f>
        <v/>
      </c>
      <c r="C84" s="226" t="str">
        <f>_xlfn.XLOOKUP(A84,Майно[Авто_майно],Майно[Найменування війскового майна, індекс, номер креслення],"")</f>
        <v/>
      </c>
      <c r="D84" s="141" t="str">
        <f>_xlfn.XLOOKUP(C84, Майно[Найменування війскового майна, індекс, номер креслення], Майно[Ціна],"")</f>
        <v/>
      </c>
      <c r="E84" s="94"/>
      <c r="F84" s="89"/>
      <c r="G84" s="147"/>
    </row>
    <row r="85" spans="1:7" x14ac:dyDescent="0.25">
      <c r="A85" s="147"/>
      <c r="B85" s="227" t="str">
        <f>IF(C85&lt;&gt;"",SUBTOTAL(103,$C$12:C85),"")</f>
        <v/>
      </c>
      <c r="C85" s="226" t="str">
        <f>_xlfn.XLOOKUP(A85,Майно[Авто_майно],Майно[Найменування війскового майна, індекс, номер креслення],"")</f>
        <v/>
      </c>
      <c r="D85" s="141" t="str">
        <f>_xlfn.XLOOKUP(C85, Майно[Найменування війскового майна, індекс, номер креслення], Майно[Ціна],"")</f>
        <v/>
      </c>
      <c r="E85" s="94"/>
      <c r="F85" s="89"/>
      <c r="G85" s="147"/>
    </row>
    <row r="86" spans="1:7" x14ac:dyDescent="0.25">
      <c r="A86" s="147"/>
      <c r="B86" s="227" t="str">
        <f>IF(C86&lt;&gt;"",SUBTOTAL(103,$C$12:C86),"")</f>
        <v/>
      </c>
      <c r="C86" s="226" t="str">
        <f>_xlfn.XLOOKUP(A86,Майно[Авто_майно],Майно[Найменування війскового майна, індекс, номер креслення],"")</f>
        <v/>
      </c>
      <c r="D86" s="141" t="str">
        <f>_xlfn.XLOOKUP(C86, Майно[Найменування війскового майна, індекс, номер креслення], Майно[Ціна],"")</f>
        <v/>
      </c>
      <c r="E86" s="94"/>
      <c r="F86" s="89"/>
      <c r="G86" s="147"/>
    </row>
    <row r="87" spans="1:7" x14ac:dyDescent="0.25">
      <c r="A87" s="147"/>
      <c r="B87" s="227" t="str">
        <f>IF(C87&lt;&gt;"",SUBTOTAL(103,$C$12:C87),"")</f>
        <v/>
      </c>
      <c r="C87" s="226" t="str">
        <f>_xlfn.XLOOKUP(A87,Майно[Авто_майно],Майно[Найменування війскового майна, індекс, номер креслення],"")</f>
        <v/>
      </c>
      <c r="D87" s="141" t="str">
        <f>_xlfn.XLOOKUP(C87, Майно[Найменування війскового майна, індекс, номер креслення], Майно[Ціна],"")</f>
        <v/>
      </c>
      <c r="E87" s="94"/>
      <c r="F87" s="89"/>
      <c r="G87" s="147"/>
    </row>
    <row r="88" spans="1:7" x14ac:dyDescent="0.25">
      <c r="A88" s="147"/>
      <c r="B88" s="227" t="str">
        <f>IF(C88&lt;&gt;"",SUBTOTAL(103,$C$12:C88),"")</f>
        <v/>
      </c>
      <c r="C88" s="226" t="str">
        <f>_xlfn.XLOOKUP(A88,Майно[Авто_майно],Майно[Найменування війскового майна, індекс, номер креслення],"")</f>
        <v/>
      </c>
      <c r="D88" s="141" t="str">
        <f>_xlfn.XLOOKUP(C88, Майно[Найменування війскового майна, індекс, номер креслення], Майно[Ціна],"")</f>
        <v/>
      </c>
      <c r="E88" s="94"/>
      <c r="F88" s="89"/>
      <c r="G88" s="147"/>
    </row>
    <row r="89" spans="1:7" x14ac:dyDescent="0.25">
      <c r="A89" s="147"/>
      <c r="B89" s="227" t="str">
        <f>IF(C89&lt;&gt;"",SUBTOTAL(103,$C$12:C89),"")</f>
        <v/>
      </c>
      <c r="C89" s="226" t="str">
        <f>_xlfn.XLOOKUP(A89,Майно[Авто_майно],Майно[Найменування війскового майна, індекс, номер креслення],"")</f>
        <v/>
      </c>
      <c r="D89" s="141" t="str">
        <f>_xlfn.XLOOKUP(C89, Майно[Найменування війскового майна, індекс, номер креслення], Майно[Ціна],"")</f>
        <v/>
      </c>
      <c r="E89" s="94"/>
      <c r="F89" s="89"/>
      <c r="G89" s="147"/>
    </row>
    <row r="90" spans="1:7" x14ac:dyDescent="0.25">
      <c r="A90" s="147"/>
      <c r="B90" s="227" t="str">
        <f>IF(C90&lt;&gt;"",SUBTOTAL(103,$C$12:C90),"")</f>
        <v/>
      </c>
      <c r="C90" s="226" t="str">
        <f>_xlfn.XLOOKUP(A90,Майно[Авто_майно],Майно[Найменування війскового майна, індекс, номер креслення],"")</f>
        <v/>
      </c>
      <c r="D90" s="141" t="str">
        <f>_xlfn.XLOOKUP(C90, Майно[Найменування війскового майна, індекс, номер креслення], Майно[Ціна],"")</f>
        <v/>
      </c>
      <c r="E90" s="94"/>
      <c r="F90" s="89"/>
      <c r="G90" s="147"/>
    </row>
    <row r="91" spans="1:7" x14ac:dyDescent="0.25">
      <c r="A91" s="147"/>
      <c r="B91" s="227" t="str">
        <f>IF(C91&lt;&gt;"",SUBTOTAL(103,$C$12:C91),"")</f>
        <v/>
      </c>
      <c r="C91" s="226" t="str">
        <f>_xlfn.XLOOKUP(A91,Майно[Авто_майно],Майно[Найменування війскового майна, індекс, номер креслення],"")</f>
        <v/>
      </c>
      <c r="D91" s="141" t="str">
        <f>_xlfn.XLOOKUP(C91, Майно[Найменування війскового майна, індекс, номер креслення], Майно[Ціна],"")</f>
        <v/>
      </c>
      <c r="E91" s="94"/>
      <c r="F91" s="89"/>
      <c r="G91" s="147"/>
    </row>
    <row r="92" spans="1:7" x14ac:dyDescent="0.25">
      <c r="A92" s="147"/>
      <c r="B92" s="227" t="str">
        <f>IF(C92&lt;&gt;"",SUBTOTAL(103,$C$12:C92),"")</f>
        <v/>
      </c>
      <c r="C92" s="226" t="str">
        <f>_xlfn.XLOOKUP(A92,Майно[Авто_майно],Майно[Найменування війскового майна, індекс, номер креслення],"")</f>
        <v/>
      </c>
      <c r="D92" s="141" t="str">
        <f>_xlfn.XLOOKUP(C92, Майно[Найменування війскового майна, індекс, номер креслення], Майно[Ціна],"")</f>
        <v/>
      </c>
      <c r="E92" s="94"/>
      <c r="F92" s="89"/>
      <c r="G92" s="147"/>
    </row>
    <row r="93" spans="1:7" x14ac:dyDescent="0.25">
      <c r="A93" s="147"/>
      <c r="B93" s="227" t="str">
        <f>IF(C93&lt;&gt;"",SUBTOTAL(103,$C$12:C93),"")</f>
        <v/>
      </c>
      <c r="C93" s="226" t="str">
        <f>_xlfn.XLOOKUP(A93,Майно[Авто_майно],Майно[Найменування війскового майна, індекс, номер креслення],"")</f>
        <v/>
      </c>
      <c r="D93" s="141" t="str">
        <f>_xlfn.XLOOKUP(C93, Майно[Найменування війскового майна, індекс, номер креслення], Майно[Ціна],"")</f>
        <v/>
      </c>
      <c r="E93" s="94"/>
      <c r="F93" s="89"/>
      <c r="G93" s="147"/>
    </row>
    <row r="94" spans="1:7" x14ac:dyDescent="0.25">
      <c r="A94" s="147"/>
      <c r="B94" s="227" t="str">
        <f>IF(C94&lt;&gt;"",SUBTOTAL(103,$C$12:C94),"")</f>
        <v/>
      </c>
      <c r="C94" s="226" t="str">
        <f>_xlfn.XLOOKUP(A94,Майно[Авто_майно],Майно[Найменування війскового майна, індекс, номер креслення],"")</f>
        <v/>
      </c>
      <c r="D94" s="141" t="str">
        <f>_xlfn.XLOOKUP(C94, Майно[Найменування війскового майна, індекс, номер креслення], Майно[Ціна],"")</f>
        <v/>
      </c>
      <c r="E94" s="94"/>
      <c r="F94" s="89"/>
      <c r="G94" s="147"/>
    </row>
    <row r="95" spans="1:7" x14ac:dyDescent="0.25">
      <c r="A95" s="147"/>
      <c r="B95" s="227" t="str">
        <f>IF(C95&lt;&gt;"",SUBTOTAL(103,$C$12:C95),"")</f>
        <v/>
      </c>
      <c r="C95" s="226" t="str">
        <f>_xlfn.XLOOKUP(A95,Майно[Авто_майно],Майно[Найменування війскового майна, індекс, номер креслення],"")</f>
        <v/>
      </c>
      <c r="D95" s="141" t="str">
        <f>_xlfn.XLOOKUP(C95, Майно[Найменування війскового майна, індекс, номер креслення], Майно[Ціна],"")</f>
        <v/>
      </c>
      <c r="E95" s="94"/>
      <c r="F95" s="89"/>
      <c r="G95" s="147"/>
    </row>
    <row r="96" spans="1:7" x14ac:dyDescent="0.25">
      <c r="A96" s="147"/>
      <c r="B96" s="227" t="str">
        <f>IF(C96&lt;&gt;"",SUBTOTAL(103,$C$12:C96),"")</f>
        <v/>
      </c>
      <c r="C96" s="226" t="str">
        <f>_xlfn.XLOOKUP(A96,Майно[Авто_майно],Майно[Найменування війскового майна, індекс, номер креслення],"")</f>
        <v/>
      </c>
      <c r="D96" s="141" t="str">
        <f>_xlfn.XLOOKUP(C96, Майно[Найменування війскового майна, індекс, номер креслення], Майно[Ціна],"")</f>
        <v/>
      </c>
      <c r="E96" s="94"/>
      <c r="F96" s="89"/>
      <c r="G96" s="147"/>
    </row>
    <row r="97" spans="1:7" x14ac:dyDescent="0.25">
      <c r="A97" s="147"/>
      <c r="B97" s="227" t="str">
        <f>IF(C97&lt;&gt;"",SUBTOTAL(103,$C$12:C97),"")</f>
        <v/>
      </c>
      <c r="C97" s="226" t="str">
        <f>_xlfn.XLOOKUP(A97,Майно[Авто_майно],Майно[Найменування війскового майна, індекс, номер креслення],"")</f>
        <v/>
      </c>
      <c r="D97" s="141" t="str">
        <f>_xlfn.XLOOKUP(C97, Майно[Найменування війскового майна, індекс, номер креслення], Майно[Ціна],"")</f>
        <v/>
      </c>
      <c r="E97" s="94"/>
      <c r="F97" s="89"/>
      <c r="G97" s="147"/>
    </row>
    <row r="98" spans="1:7" x14ac:dyDescent="0.25">
      <c r="A98" s="147"/>
      <c r="B98" s="227" t="str">
        <f>IF(C98&lt;&gt;"",SUBTOTAL(103,$C$12:C98),"")</f>
        <v/>
      </c>
      <c r="C98" s="226" t="str">
        <f>_xlfn.XLOOKUP(A98,Майно[Авто_майно],Майно[Найменування війскового майна, індекс, номер креслення],"")</f>
        <v/>
      </c>
      <c r="D98" s="141" t="str">
        <f>_xlfn.XLOOKUP(C98, Майно[Найменування війскового майна, індекс, номер креслення], Майно[Ціна],"")</f>
        <v/>
      </c>
      <c r="E98" s="94"/>
      <c r="F98" s="89"/>
      <c r="G98" s="147"/>
    </row>
    <row r="99" spans="1:7" x14ac:dyDescent="0.25">
      <c r="A99" s="147"/>
      <c r="B99" s="227" t="str">
        <f>IF(C99&lt;&gt;"",SUBTOTAL(103,$C$12:C99),"")</f>
        <v/>
      </c>
      <c r="C99" s="226" t="str">
        <f>_xlfn.XLOOKUP(A99,Майно[Авто_майно],Майно[Найменування війскового майна, індекс, номер креслення],"")</f>
        <v/>
      </c>
      <c r="D99" s="141" t="str">
        <f>_xlfn.XLOOKUP(C99, Майно[Найменування війскового майна, індекс, номер креслення], Майно[Ціна],"")</f>
        <v/>
      </c>
      <c r="E99" s="94"/>
      <c r="F99" s="89"/>
      <c r="G99" s="147"/>
    </row>
    <row r="100" spans="1:7" x14ac:dyDescent="0.25">
      <c r="A100" s="147"/>
      <c r="B100" s="227" t="str">
        <f>IF(C100&lt;&gt;"",SUBTOTAL(103,$C$12:C100),"")</f>
        <v/>
      </c>
      <c r="C100" s="226" t="str">
        <f>_xlfn.XLOOKUP(A100,Майно[Авто_майно],Майно[Найменування війскового майна, індекс, номер креслення],"")</f>
        <v/>
      </c>
      <c r="D100" s="141" t="str">
        <f>_xlfn.XLOOKUP(C100, Майно[Найменування війскового майна, індекс, номер креслення], Майно[Ціна],"")</f>
        <v/>
      </c>
      <c r="E100" s="94"/>
      <c r="F100" s="89"/>
      <c r="G100" s="147"/>
    </row>
    <row r="101" spans="1:7" x14ac:dyDescent="0.25">
      <c r="D101" s="98">
        <f>SUMPRODUCT(D12:D100,E12:E100)</f>
        <v>425505.75</v>
      </c>
      <c r="E101" s="99">
        <f>SUM(E12:E100)</f>
        <v>23</v>
      </c>
    </row>
    <row r="102" spans="1:7" x14ac:dyDescent="0.25">
      <c r="D102" s="98" t="s">
        <v>139</v>
      </c>
      <c r="E102" s="91" t="s">
        <v>140</v>
      </c>
    </row>
  </sheetData>
  <sheetProtection algorithmName="SHA-512" hashValue="cqEOk3LAAc8lLdc8P7sLWLCrkiVbhrlmQlx5tMtFdvJR8FY226/AwcTSiB4OGrOjQIAJyAhgLrTZ/3NasqK5iw==" saltValue="R17ccmIm446mAYXtjMEinQ==" spinCount="100000" sheet="1" objects="1" scenarios="1"/>
  <mergeCells count="10">
    <mergeCell ref="I3:J3"/>
    <mergeCell ref="D5:G5"/>
    <mergeCell ref="A1:G1"/>
    <mergeCell ref="D10:G10"/>
    <mergeCell ref="D7:G7"/>
    <mergeCell ref="D8:G8"/>
    <mergeCell ref="D6:G6"/>
    <mergeCell ref="D9:G9"/>
    <mergeCell ref="C2:E2"/>
    <mergeCell ref="D4:G4"/>
  </mergeCells>
  <dataValidations count="3">
    <dataValidation type="list" allowBlank="1" showInputMessage="1" showErrorMessage="1" sqref="F12:F100" xr:uid="{8EF760FB-9209-4B48-BB40-7624783CC4F0}">
      <formula1>INDIRECT("Категорія[Категорія_майна]")</formula1>
    </dataValidation>
    <dataValidation type="list" allowBlank="1" showInputMessage="1" showErrorMessage="1" sqref="A12:A100" xr:uid="{AC2BB4E6-5DD5-4B76-B156-8675388D059B}">
      <formula1>INDIRECT("Майно[Авто_майно]")</formula1>
    </dataValidation>
    <dataValidation type="list" allowBlank="1" showInputMessage="1" showErrorMessage="1" sqref="J1" xr:uid="{4FBA3016-07D1-4F2D-887F-2F9ECE363EA5}">
      <formula1>$I$5:$I$10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3" name="Button 3">
              <controlPr defaultSize="0" print="0" autoFill="0" autoPict="0" macro="[0]!Заповнити_Шаблон_Кодом">
                <anchor moveWithCells="1" sizeWithCells="1">
                  <from>
                    <xdr:col>0</xdr:col>
                    <xdr:colOff>390525</xdr:colOff>
                    <xdr:row>7</xdr:row>
                    <xdr:rowOff>47625</xdr:rowOff>
                  </from>
                  <to>
                    <xdr:col>0</xdr:col>
                    <xdr:colOff>2562225</xdr:colOff>
                    <xdr:row>7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F0A18-8122-4D93-A9E7-66EF8E2DFFA7}">
  <sheetPr codeName="Лист5">
    <tabColor rgb="FFFFFF00"/>
  </sheetPr>
  <dimension ref="A1:Q51"/>
  <sheetViews>
    <sheetView view="pageBreakPreview" topLeftCell="A17" zoomScaleNormal="100" zoomScaleSheetLayoutView="100" workbookViewId="0">
      <selection activeCell="L30" sqref="L30:N30"/>
    </sheetView>
  </sheetViews>
  <sheetFormatPr defaultRowHeight="15" x14ac:dyDescent="0.25"/>
  <cols>
    <col min="1" max="1" width="3.28515625" customWidth="1"/>
    <col min="2" max="2" width="11.28515625" customWidth="1"/>
    <col min="3" max="3" width="14.85546875" customWidth="1"/>
    <col min="4" max="4" width="5.7109375" customWidth="1"/>
    <col min="5" max="5" width="3.5703125" customWidth="1"/>
    <col min="6" max="6" width="13.28515625" customWidth="1"/>
    <col min="7" max="7" width="6.140625" customWidth="1"/>
    <col min="8" max="8" width="6.28515625" customWidth="1"/>
    <col min="9" max="9" width="6.7109375" customWidth="1"/>
    <col min="10" max="10" width="6.28515625" customWidth="1"/>
    <col min="11" max="11" width="7" customWidth="1"/>
    <col min="12" max="12" width="7.28515625" customWidth="1"/>
    <col min="13" max="13" width="7.140625" customWidth="1"/>
    <col min="14" max="14" width="9" customWidth="1"/>
    <col min="15" max="15" width="6.42578125" customWidth="1"/>
    <col min="16" max="16" width="17.85546875" customWidth="1"/>
    <col min="17" max="17" width="5.42578125" customWidth="1"/>
  </cols>
  <sheetData>
    <row r="1" spans="1:17" ht="15.75" x14ac:dyDescent="0.25">
      <c r="A1" s="321" t="s">
        <v>42</v>
      </c>
      <c r="B1" s="321"/>
      <c r="C1" s="321"/>
      <c r="D1" s="321"/>
      <c r="E1" s="321"/>
      <c r="F1" s="321"/>
      <c r="G1" s="35"/>
      <c r="I1" s="35"/>
      <c r="M1" s="36"/>
      <c r="N1" s="36"/>
      <c r="O1" s="36"/>
      <c r="P1" s="36"/>
      <c r="Q1" s="36" t="s">
        <v>43</v>
      </c>
    </row>
    <row r="2" spans="1:17" ht="18.75" x14ac:dyDescent="0.25">
      <c r="A2" s="386" t="s">
        <v>44</v>
      </c>
      <c r="B2" s="386"/>
      <c r="C2" s="386"/>
      <c r="D2" s="386"/>
      <c r="E2" s="386"/>
      <c r="F2" s="35"/>
      <c r="G2" s="35"/>
      <c r="I2" s="35"/>
      <c r="M2" s="384" t="s">
        <v>45</v>
      </c>
      <c r="N2" s="384"/>
      <c r="O2" s="384"/>
      <c r="P2" s="384"/>
      <c r="Q2" s="384"/>
    </row>
    <row r="3" spans="1:17" ht="15.75" x14ac:dyDescent="0.25">
      <c r="A3" s="387" t="s">
        <v>46</v>
      </c>
      <c r="B3" s="387"/>
      <c r="C3" s="388"/>
      <c r="D3" s="323" t="s">
        <v>331</v>
      </c>
      <c r="E3" s="389"/>
      <c r="F3" s="324"/>
      <c r="G3" s="35"/>
      <c r="I3" s="35"/>
      <c r="M3" s="36"/>
      <c r="N3" s="384" t="s">
        <v>47</v>
      </c>
      <c r="O3" s="384"/>
      <c r="P3" s="384"/>
      <c r="Q3" s="384"/>
    </row>
    <row r="4" spans="1:17" x14ac:dyDescent="0.25">
      <c r="A4" s="35"/>
      <c r="B4" s="35"/>
      <c r="C4" s="35"/>
      <c r="D4" s="35"/>
      <c r="E4" s="35"/>
      <c r="F4" s="35"/>
      <c r="G4" s="35"/>
      <c r="I4" s="35"/>
      <c r="M4" s="36"/>
      <c r="N4" s="384" t="s">
        <v>48</v>
      </c>
      <c r="O4" s="384"/>
      <c r="P4" s="384"/>
      <c r="Q4" s="384"/>
    </row>
    <row r="5" spans="1:17" x14ac:dyDescent="0.25">
      <c r="A5" s="35"/>
      <c r="B5" s="35"/>
      <c r="C5" s="35"/>
      <c r="D5" s="35"/>
      <c r="E5" s="35"/>
      <c r="F5" s="35"/>
      <c r="G5" s="35"/>
      <c r="H5" s="37"/>
      <c r="I5" s="35"/>
    </row>
    <row r="6" spans="1:17" ht="15.75" x14ac:dyDescent="0.25">
      <c r="A6" s="35"/>
      <c r="B6" s="35"/>
      <c r="C6" s="35"/>
      <c r="D6" s="35"/>
      <c r="E6" s="35"/>
      <c r="F6" s="35"/>
      <c r="H6" s="37"/>
      <c r="I6" s="35"/>
      <c r="J6" s="35"/>
      <c r="K6" s="38"/>
      <c r="L6" s="38" t="s">
        <v>49</v>
      </c>
      <c r="M6" s="38"/>
      <c r="N6" s="38"/>
      <c r="O6" s="38"/>
      <c r="P6" s="38"/>
      <c r="Q6" s="38"/>
    </row>
    <row r="7" spans="1:17" ht="15.75" x14ac:dyDescent="0.25">
      <c r="A7" s="35"/>
      <c r="B7" s="35"/>
      <c r="C7" s="35"/>
      <c r="D7" s="35"/>
      <c r="E7" s="35"/>
      <c r="F7" s="35"/>
      <c r="H7" s="37"/>
      <c r="I7" s="35"/>
      <c r="J7" s="39"/>
      <c r="K7" s="31"/>
      <c r="L7" s="366" t="s">
        <v>330</v>
      </c>
      <c r="M7" s="366"/>
      <c r="N7" s="366"/>
      <c r="O7" s="366"/>
      <c r="P7" s="366"/>
      <c r="Q7" s="366"/>
    </row>
    <row r="8" spans="1:17" ht="15.75" x14ac:dyDescent="0.25">
      <c r="A8" s="35"/>
      <c r="B8" s="35"/>
      <c r="C8" s="35"/>
      <c r="D8" s="35"/>
      <c r="E8" s="35"/>
      <c r="F8" s="35"/>
      <c r="H8" s="37"/>
      <c r="I8" s="35"/>
      <c r="J8" s="35" t="s">
        <v>50</v>
      </c>
      <c r="K8" s="40"/>
      <c r="L8" s="40" t="s">
        <v>323</v>
      </c>
      <c r="M8" s="40"/>
      <c r="N8" s="40"/>
      <c r="O8" s="40"/>
      <c r="P8" s="40"/>
      <c r="Q8" s="40"/>
    </row>
    <row r="9" spans="1:17" ht="15.75" x14ac:dyDescent="0.25">
      <c r="A9" s="35"/>
      <c r="B9" s="35"/>
      <c r="C9" s="35"/>
      <c r="D9" s="35"/>
      <c r="E9" s="35"/>
      <c r="F9" s="35"/>
      <c r="H9" s="37"/>
      <c r="I9" s="35"/>
      <c r="J9" s="35"/>
      <c r="K9" s="41"/>
      <c r="L9" s="391" t="s">
        <v>120</v>
      </c>
      <c r="M9" s="391"/>
      <c r="N9" s="391"/>
      <c r="O9" s="391"/>
      <c r="P9" s="391"/>
      <c r="Q9" s="391"/>
    </row>
    <row r="10" spans="1:17" ht="15.75" x14ac:dyDescent="0.25">
      <c r="A10" s="35"/>
      <c r="B10" s="35"/>
      <c r="C10" s="35"/>
      <c r="D10" s="35"/>
      <c r="E10" s="35"/>
      <c r="F10" s="35"/>
      <c r="G10" s="35"/>
      <c r="H10" s="37"/>
      <c r="I10" s="35"/>
      <c r="J10" s="35"/>
      <c r="L10" s="42"/>
      <c r="M10" s="43"/>
      <c r="N10" s="43"/>
      <c r="O10" s="43"/>
      <c r="P10" s="43"/>
      <c r="Q10" s="43"/>
    </row>
    <row r="11" spans="1:17" ht="15.75" x14ac:dyDescent="0.25">
      <c r="A11" s="385" t="s">
        <v>51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  <c r="P11" s="385"/>
      <c r="Q11" s="385"/>
    </row>
    <row r="12" spans="1:17" ht="69" customHeight="1" x14ac:dyDescent="0.25">
      <c r="A12" s="368" t="s">
        <v>52</v>
      </c>
      <c r="B12" s="380"/>
      <c r="C12" s="44" t="s">
        <v>53</v>
      </c>
      <c r="D12" s="45" t="s">
        <v>54</v>
      </c>
      <c r="E12" s="368" t="s">
        <v>55</v>
      </c>
      <c r="F12" s="380"/>
      <c r="G12" s="368" t="s">
        <v>56</v>
      </c>
      <c r="H12" s="380"/>
      <c r="I12" s="368" t="s">
        <v>57</v>
      </c>
      <c r="J12" s="368"/>
      <c r="K12" s="368"/>
      <c r="L12" s="368"/>
      <c r="M12" s="368" t="s">
        <v>58</v>
      </c>
      <c r="N12" s="368"/>
      <c r="O12" s="368"/>
      <c r="P12" s="368" t="s">
        <v>59</v>
      </c>
      <c r="Q12" s="368"/>
    </row>
    <row r="13" spans="1:17" x14ac:dyDescent="0.25">
      <c r="A13" s="392" t="s">
        <v>116</v>
      </c>
      <c r="B13" s="390"/>
      <c r="C13" s="46" t="s">
        <v>114</v>
      </c>
      <c r="D13" s="46"/>
      <c r="E13" s="392" t="s">
        <v>116</v>
      </c>
      <c r="F13" s="390"/>
      <c r="G13" s="392" t="s">
        <v>116</v>
      </c>
      <c r="H13" s="390"/>
      <c r="I13" s="390" t="s">
        <v>117</v>
      </c>
      <c r="J13" s="390"/>
      <c r="K13" s="390"/>
      <c r="L13" s="390"/>
      <c r="M13" s="390" t="s">
        <v>118</v>
      </c>
      <c r="N13" s="390"/>
      <c r="O13" s="390"/>
      <c r="P13" s="390" t="s">
        <v>119</v>
      </c>
      <c r="Q13" s="390"/>
    </row>
    <row r="14" spans="1:17" x14ac:dyDescent="0.25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</row>
    <row r="15" spans="1:17" ht="27" customHeight="1" x14ac:dyDescent="0.25">
      <c r="A15" s="373" t="s">
        <v>60</v>
      </c>
      <c r="B15" s="369" t="s">
        <v>61</v>
      </c>
      <c r="C15" s="370"/>
      <c r="D15" s="375" t="s">
        <v>62</v>
      </c>
      <c r="E15" s="393" t="s">
        <v>63</v>
      </c>
      <c r="F15" s="373" t="s">
        <v>64</v>
      </c>
      <c r="G15" s="369" t="s">
        <v>65</v>
      </c>
      <c r="H15" s="370"/>
      <c r="I15" s="368" t="s">
        <v>66</v>
      </c>
      <c r="J15" s="368"/>
      <c r="K15" s="380" t="s">
        <v>67</v>
      </c>
      <c r="L15" s="380"/>
      <c r="M15" s="369" t="s">
        <v>68</v>
      </c>
      <c r="N15" s="370"/>
      <c r="O15" s="375" t="s">
        <v>69</v>
      </c>
      <c r="P15" s="373" t="s">
        <v>70</v>
      </c>
      <c r="Q15" s="375" t="s">
        <v>71</v>
      </c>
    </row>
    <row r="16" spans="1:17" ht="49.5" customHeight="1" x14ac:dyDescent="0.25">
      <c r="A16" s="374"/>
      <c r="B16" s="371"/>
      <c r="C16" s="372"/>
      <c r="D16" s="376"/>
      <c r="E16" s="393"/>
      <c r="F16" s="374"/>
      <c r="G16" s="45" t="s">
        <v>72</v>
      </c>
      <c r="H16" s="45" t="s">
        <v>73</v>
      </c>
      <c r="I16" s="45" t="s">
        <v>72</v>
      </c>
      <c r="J16" s="45" t="s">
        <v>73</v>
      </c>
      <c r="K16" s="380"/>
      <c r="L16" s="380"/>
      <c r="M16" s="45" t="s">
        <v>74</v>
      </c>
      <c r="N16" s="45" t="s">
        <v>75</v>
      </c>
      <c r="O16" s="376"/>
      <c r="P16" s="374"/>
      <c r="Q16" s="376"/>
    </row>
    <row r="17" spans="1:17" x14ac:dyDescent="0.25">
      <c r="A17" s="48">
        <v>1</v>
      </c>
      <c r="B17" s="399">
        <v>2</v>
      </c>
      <c r="C17" s="399"/>
      <c r="D17" s="48">
        <v>3</v>
      </c>
      <c r="E17" s="48">
        <v>4</v>
      </c>
      <c r="F17" s="49">
        <v>5</v>
      </c>
      <c r="G17" s="48">
        <v>6</v>
      </c>
      <c r="H17" s="48">
        <v>7</v>
      </c>
      <c r="I17" s="48">
        <v>8</v>
      </c>
      <c r="J17" s="48">
        <v>9</v>
      </c>
      <c r="K17" s="400">
        <v>10</v>
      </c>
      <c r="L17" s="401"/>
      <c r="M17" s="48">
        <v>11</v>
      </c>
      <c r="N17" s="48">
        <v>12</v>
      </c>
      <c r="O17" s="48">
        <v>13</v>
      </c>
      <c r="P17" s="48">
        <v>14</v>
      </c>
      <c r="Q17" s="48">
        <v>15</v>
      </c>
    </row>
    <row r="18" spans="1:17" ht="15.75" x14ac:dyDescent="0.25">
      <c r="A18" s="50" t="s">
        <v>127</v>
      </c>
      <c r="B18" s="402" t="s">
        <v>122</v>
      </c>
      <c r="C18" s="403"/>
      <c r="D18" s="51"/>
      <c r="E18" s="52"/>
      <c r="F18" s="95" t="s">
        <v>123</v>
      </c>
      <c r="G18" s="96" t="s">
        <v>124</v>
      </c>
      <c r="H18" s="54" t="s">
        <v>125</v>
      </c>
      <c r="I18" s="96" t="s">
        <v>124</v>
      </c>
      <c r="J18" s="85" t="s">
        <v>125</v>
      </c>
      <c r="K18" s="397" t="str">
        <f>IFERROR(F18*G18,"")</f>
        <v/>
      </c>
      <c r="L18" s="398"/>
      <c r="M18" s="55"/>
      <c r="N18" s="55"/>
      <c r="O18" s="56"/>
      <c r="P18" s="57" t="s">
        <v>126</v>
      </c>
      <c r="Q18" s="58"/>
    </row>
    <row r="19" spans="1:17" ht="15.75" x14ac:dyDescent="0.25">
      <c r="A19" s="394" t="s">
        <v>76</v>
      </c>
      <c r="B19" s="395"/>
      <c r="C19" s="395"/>
      <c r="D19" s="395"/>
      <c r="E19" s="395"/>
      <c r="F19" s="396"/>
      <c r="G19" s="96"/>
      <c r="H19" s="59"/>
      <c r="I19" s="96" t="s">
        <v>140</v>
      </c>
      <c r="J19" s="50"/>
      <c r="K19" s="397" t="s">
        <v>139</v>
      </c>
      <c r="L19" s="398"/>
      <c r="M19" s="55"/>
      <c r="N19" s="55"/>
      <c r="O19" s="53"/>
      <c r="P19" s="58"/>
      <c r="Q19" s="58"/>
    </row>
    <row r="20" spans="1:17" x14ac:dyDescent="0.25">
      <c r="A20" s="60"/>
      <c r="B20" s="60"/>
      <c r="C20" s="60"/>
      <c r="D20" s="60"/>
      <c r="E20" s="60"/>
      <c r="F20" s="60"/>
      <c r="G20" s="60"/>
      <c r="H20" s="60"/>
      <c r="I20" s="61"/>
      <c r="J20" s="61"/>
      <c r="K20" s="61"/>
      <c r="L20" s="61"/>
      <c r="M20" s="62"/>
      <c r="N20" s="62"/>
      <c r="O20" s="62"/>
      <c r="P20" s="61"/>
      <c r="Q20" s="61"/>
    </row>
    <row r="21" spans="1:17" ht="15.75" x14ac:dyDescent="0.25">
      <c r="A21" s="367" t="s">
        <v>77</v>
      </c>
      <c r="B21" s="367"/>
      <c r="C21" s="405" t="s">
        <v>78</v>
      </c>
      <c r="D21" s="405"/>
      <c r="E21" s="405"/>
      <c r="F21" s="405"/>
      <c r="G21" s="405"/>
      <c r="H21" s="405"/>
      <c r="I21" s="405"/>
      <c r="J21" s="63"/>
      <c r="K21" s="42" t="s">
        <v>79</v>
      </c>
      <c r="L21" s="42"/>
      <c r="M21" s="42"/>
      <c r="N21" s="42"/>
      <c r="O21" s="42"/>
      <c r="P21" s="42"/>
      <c r="Q21" s="42"/>
    </row>
    <row r="22" spans="1:17" ht="18.75" x14ac:dyDescent="0.25">
      <c r="A22" s="64" t="s">
        <v>80</v>
      </c>
      <c r="B22" s="65"/>
      <c r="C22" s="65" t="s">
        <v>81</v>
      </c>
      <c r="D22" s="65"/>
      <c r="E22" s="65"/>
      <c r="F22" s="65"/>
      <c r="G22" s="65"/>
      <c r="H22" s="65"/>
      <c r="I22" s="65"/>
      <c r="J22" s="66"/>
      <c r="K22" s="66"/>
      <c r="L22" s="66"/>
      <c r="M22" s="66"/>
      <c r="N22" s="66"/>
      <c r="O22" s="66"/>
      <c r="P22" s="66"/>
      <c r="Q22" s="66"/>
    </row>
    <row r="23" spans="1:17" ht="15.75" customHeight="1" x14ac:dyDescent="0.25">
      <c r="A23" s="408" t="s">
        <v>128</v>
      </c>
      <c r="B23" s="408"/>
      <c r="C23" s="408"/>
      <c r="D23" s="408"/>
      <c r="E23" s="408"/>
      <c r="F23" s="408"/>
      <c r="G23" s="408"/>
      <c r="H23" s="408"/>
      <c r="I23" s="408"/>
      <c r="J23" s="408" t="s">
        <v>129</v>
      </c>
      <c r="K23" s="408"/>
      <c r="L23" s="408"/>
      <c r="M23" s="408"/>
      <c r="N23" s="408"/>
      <c r="O23" s="408"/>
      <c r="P23" s="408"/>
      <c r="Q23" s="408"/>
    </row>
    <row r="24" spans="1:17" ht="18.75" x14ac:dyDescent="0.25">
      <c r="A24" s="386" t="s">
        <v>82</v>
      </c>
      <c r="B24" s="406"/>
      <c r="C24" s="406"/>
      <c r="D24" s="406"/>
      <c r="E24" s="406"/>
      <c r="F24" s="406"/>
      <c r="G24" s="406"/>
      <c r="H24" s="406"/>
      <c r="I24" s="406"/>
      <c r="J24" s="66"/>
      <c r="K24" s="66"/>
      <c r="L24" s="66"/>
      <c r="M24" s="66"/>
      <c r="N24" s="66"/>
      <c r="O24" s="66"/>
      <c r="P24" s="66"/>
      <c r="Q24" s="66" t="s">
        <v>37</v>
      </c>
    </row>
    <row r="25" spans="1:17" ht="15.75" x14ac:dyDescent="0.25">
      <c r="A25" s="63" t="s">
        <v>83</v>
      </c>
      <c r="B25" s="63"/>
      <c r="C25" s="63"/>
      <c r="D25" s="63"/>
      <c r="E25" s="63"/>
      <c r="F25" s="63"/>
      <c r="G25" s="63"/>
      <c r="H25" s="42"/>
      <c r="I25" s="63"/>
      <c r="J25" s="63"/>
      <c r="K25" s="63"/>
      <c r="L25" s="63"/>
      <c r="M25" s="63"/>
      <c r="N25" s="63"/>
      <c r="O25" s="63"/>
      <c r="P25" s="42"/>
      <c r="Q25" s="42"/>
    </row>
    <row r="26" spans="1:17" ht="18.75" x14ac:dyDescent="0.25">
      <c r="A26" s="386" t="s">
        <v>84</v>
      </c>
      <c r="B26" s="386"/>
      <c r="C26" s="386"/>
      <c r="D26" s="386"/>
      <c r="E26" s="386"/>
      <c r="F26" s="386"/>
      <c r="G26" s="386"/>
      <c r="H26" s="65"/>
      <c r="I26" s="407" t="s">
        <v>85</v>
      </c>
      <c r="J26" s="407"/>
      <c r="K26" s="407"/>
      <c r="L26" s="407"/>
      <c r="M26" s="407"/>
      <c r="N26" s="407"/>
      <c r="O26" s="407"/>
      <c r="P26" s="386"/>
      <c r="Q26" s="386"/>
    </row>
    <row r="27" spans="1:17" ht="15.75" x14ac:dyDescent="0.25">
      <c r="A27" s="42" t="s">
        <v>86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</row>
    <row r="28" spans="1:17" ht="15.75" x14ac:dyDescent="0.25">
      <c r="A28" s="42" t="s">
        <v>87</v>
      </c>
      <c r="B28" s="42"/>
      <c r="C28" s="42"/>
      <c r="D28" s="42"/>
      <c r="E28" s="404" t="s">
        <v>88</v>
      </c>
      <c r="F28" s="404"/>
      <c r="G28" s="404"/>
      <c r="H28" s="404"/>
      <c r="I28" s="404"/>
      <c r="J28" s="404"/>
      <c r="K28" s="404"/>
      <c r="L28" s="404"/>
      <c r="M28" s="404"/>
      <c r="N28" s="42"/>
      <c r="O28" s="42"/>
      <c r="P28" s="42"/>
      <c r="Q28" s="42"/>
    </row>
    <row r="29" spans="1:17" ht="15.75" x14ac:dyDescent="0.25">
      <c r="A29" s="67" t="s">
        <v>326</v>
      </c>
      <c r="B29" s="63"/>
      <c r="C29" s="63"/>
      <c r="D29" s="63"/>
      <c r="E29" s="63"/>
      <c r="F29" s="68" t="s">
        <v>89</v>
      </c>
      <c r="G29" s="63"/>
      <c r="H29" s="63"/>
      <c r="I29" s="63"/>
      <c r="J29" s="42"/>
      <c r="K29" s="42"/>
      <c r="L29" s="69" t="s">
        <v>329</v>
      </c>
      <c r="M29" s="69"/>
      <c r="N29" s="69"/>
      <c r="O29" s="70"/>
      <c r="P29" s="42"/>
      <c r="Q29" s="42"/>
    </row>
    <row r="30" spans="1:17" ht="18.75" x14ac:dyDescent="0.25">
      <c r="A30" s="407" t="s">
        <v>90</v>
      </c>
      <c r="B30" s="407"/>
      <c r="C30" s="407"/>
      <c r="D30" s="407"/>
      <c r="E30" s="407"/>
      <c r="F30" s="386"/>
      <c r="G30" s="386" t="s">
        <v>91</v>
      </c>
      <c r="H30" s="386"/>
      <c r="I30" s="386"/>
      <c r="J30" s="65"/>
      <c r="K30" s="65"/>
      <c r="L30" s="407" t="s">
        <v>92</v>
      </c>
      <c r="M30" s="407"/>
      <c r="N30" s="407"/>
      <c r="O30" s="71"/>
      <c r="P30" s="64"/>
      <c r="Q30" s="64"/>
    </row>
    <row r="31" spans="1:17" ht="15.75" x14ac:dyDescent="0.25">
      <c r="A31" s="366" t="s">
        <v>93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</row>
    <row r="32" spans="1:17" ht="15.75" x14ac:dyDescent="0.25">
      <c r="A32" s="72" t="s">
        <v>327</v>
      </c>
      <c r="B32" s="73"/>
      <c r="C32" s="73"/>
      <c r="D32" s="73"/>
      <c r="E32" s="73"/>
      <c r="F32" s="74" t="s">
        <v>89</v>
      </c>
      <c r="G32" s="75"/>
      <c r="H32" s="75"/>
      <c r="I32" s="75"/>
      <c r="J32" s="76"/>
      <c r="K32" s="76"/>
      <c r="L32" s="404"/>
      <c r="M32" s="404"/>
      <c r="N32" s="404"/>
      <c r="O32" s="77"/>
      <c r="P32" s="42"/>
      <c r="Q32" s="42"/>
    </row>
    <row r="33" spans="1:17" ht="18.75" x14ac:dyDescent="0.25">
      <c r="A33" s="365" t="s">
        <v>94</v>
      </c>
      <c r="B33" s="365"/>
      <c r="C33" s="365"/>
      <c r="D33" s="365"/>
      <c r="E33" s="365"/>
      <c r="F33" s="360"/>
      <c r="G33" s="365" t="s">
        <v>95</v>
      </c>
      <c r="H33" s="365"/>
      <c r="I33" s="365"/>
      <c r="J33" s="64"/>
      <c r="K33" s="64"/>
      <c r="L33" s="365" t="s">
        <v>92</v>
      </c>
      <c r="M33" s="365"/>
      <c r="N33" s="365"/>
      <c r="O33" s="71"/>
      <c r="P33" s="64"/>
      <c r="Q33" s="64"/>
    </row>
    <row r="34" spans="1:17" ht="15.75" x14ac:dyDescent="0.25">
      <c r="A34" s="42" t="s">
        <v>96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</row>
    <row r="35" spans="1:17" ht="18.75" x14ac:dyDescent="0.25">
      <c r="A35" s="42" t="s">
        <v>97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</row>
    <row r="36" spans="1:17" ht="15.75" x14ac:dyDescent="0.25">
      <c r="A36" s="79" t="s">
        <v>190</v>
      </c>
      <c r="B36" s="79"/>
      <c r="C36" s="79"/>
      <c r="D36" s="79"/>
      <c r="E36" s="79"/>
      <c r="F36" s="80" t="s">
        <v>325</v>
      </c>
      <c r="G36" s="78"/>
      <c r="H36" s="78"/>
      <c r="I36" s="78"/>
      <c r="J36" s="81"/>
      <c r="K36" s="81"/>
      <c r="L36" s="409" t="s">
        <v>324</v>
      </c>
      <c r="M36" s="409"/>
      <c r="N36" s="409"/>
      <c r="O36" s="70"/>
      <c r="P36" s="42"/>
      <c r="Q36" s="42"/>
    </row>
    <row r="37" spans="1:17" ht="18.75" x14ac:dyDescent="0.25">
      <c r="A37" s="407" t="s">
        <v>90</v>
      </c>
      <c r="B37" s="407"/>
      <c r="C37" s="407"/>
      <c r="D37" s="65"/>
      <c r="E37" s="65"/>
      <c r="F37" s="65"/>
      <c r="G37" s="407" t="s">
        <v>99</v>
      </c>
      <c r="H37" s="407"/>
      <c r="I37" s="407"/>
      <c r="J37" s="65"/>
      <c r="K37" s="65"/>
      <c r="L37" s="407" t="s">
        <v>100</v>
      </c>
      <c r="M37" s="407"/>
      <c r="N37" s="407"/>
      <c r="O37" s="71"/>
      <c r="P37" s="64"/>
      <c r="Q37" s="64"/>
    </row>
    <row r="38" spans="1:17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</row>
    <row r="39" spans="1:17" ht="15.75" x14ac:dyDescent="0.25">
      <c r="A39" s="42" t="s">
        <v>101</v>
      </c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</row>
    <row r="40" spans="1:17" x14ac:dyDescent="0.25">
      <c r="A40" s="363" t="s">
        <v>102</v>
      </c>
      <c r="B40" s="363"/>
      <c r="C40" s="363"/>
      <c r="D40" s="364" t="s">
        <v>103</v>
      </c>
      <c r="E40" s="361"/>
      <c r="F40" s="361"/>
      <c r="G40" s="361"/>
      <c r="H40" s="361"/>
      <c r="I40" s="361"/>
      <c r="J40" s="364" t="s">
        <v>104</v>
      </c>
      <c r="K40" s="361"/>
      <c r="L40" s="361"/>
      <c r="M40" s="361"/>
      <c r="N40" s="361"/>
      <c r="O40" s="363" t="s">
        <v>67</v>
      </c>
      <c r="P40" s="363"/>
      <c r="Q40" s="363"/>
    </row>
    <row r="41" spans="1:17" x14ac:dyDescent="0.25">
      <c r="A41" s="363"/>
      <c r="B41" s="363"/>
      <c r="C41" s="363"/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3"/>
      <c r="P41" s="363"/>
      <c r="Q41" s="363"/>
    </row>
    <row r="42" spans="1:17" ht="15.75" x14ac:dyDescent="0.25">
      <c r="A42" s="361"/>
      <c r="B42" s="361"/>
      <c r="C42" s="361"/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</row>
    <row r="43" spans="1:17" ht="15.75" x14ac:dyDescent="0.25">
      <c r="A43" s="361"/>
      <c r="B43" s="361"/>
      <c r="C43" s="361"/>
      <c r="D43" s="361"/>
      <c r="E43" s="361"/>
      <c r="F43" s="361"/>
      <c r="G43" s="361"/>
      <c r="H43" s="361"/>
      <c r="I43" s="361"/>
      <c r="J43" s="361"/>
      <c r="K43" s="361"/>
      <c r="L43" s="361"/>
      <c r="M43" s="361"/>
      <c r="N43" s="361"/>
      <c r="O43" s="361"/>
      <c r="P43" s="361"/>
      <c r="Q43" s="361"/>
    </row>
    <row r="44" spans="1:17" ht="15.75" x14ac:dyDescent="0.25">
      <c r="A44" s="42"/>
      <c r="B44" s="42"/>
      <c r="C44" s="42"/>
      <c r="D44" s="42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</row>
    <row r="45" spans="1:17" ht="15.75" x14ac:dyDescent="0.25">
      <c r="A45" s="42" t="s">
        <v>105</v>
      </c>
      <c r="B45" s="42"/>
      <c r="C45" s="42"/>
      <c r="D45" s="42"/>
      <c r="E45" s="43"/>
      <c r="F45" s="43"/>
      <c r="G45" s="43"/>
      <c r="H45" s="43"/>
      <c r="I45" s="43"/>
      <c r="J45" s="42" t="s">
        <v>106</v>
      </c>
      <c r="K45" s="321"/>
      <c r="L45" s="321"/>
      <c r="M45" s="321"/>
      <c r="N45" s="42"/>
      <c r="O45" s="362" t="s">
        <v>328</v>
      </c>
      <c r="P45" s="362"/>
      <c r="Q45" s="362"/>
    </row>
    <row r="46" spans="1:17" ht="18.75" x14ac:dyDescent="0.25">
      <c r="A46" s="64" t="s">
        <v>107</v>
      </c>
      <c r="B46" s="42"/>
      <c r="C46" s="42"/>
      <c r="D46" s="42"/>
      <c r="E46" s="43"/>
      <c r="F46" s="43"/>
      <c r="G46" s="43"/>
      <c r="H46" s="43"/>
      <c r="I46" s="43"/>
      <c r="J46" s="43"/>
      <c r="K46" s="360" t="s">
        <v>108</v>
      </c>
      <c r="L46" s="360"/>
      <c r="M46" s="360"/>
      <c r="N46" s="43"/>
      <c r="O46" s="360" t="s">
        <v>109</v>
      </c>
      <c r="P46" s="360"/>
      <c r="Q46" s="360"/>
    </row>
    <row r="47" spans="1:17" ht="15.75" x14ac:dyDescent="0.25">
      <c r="A47" s="42" t="s">
        <v>110</v>
      </c>
      <c r="B47" s="42"/>
      <c r="C47" s="42"/>
      <c r="D47" s="42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</row>
    <row r="49" spans="1:17" ht="15.75" x14ac:dyDescent="0.25">
      <c r="A49" s="42" t="s">
        <v>111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</row>
    <row r="50" spans="1:17" ht="15.75" x14ac:dyDescent="0.25">
      <c r="A50" s="42" t="s">
        <v>112</v>
      </c>
      <c r="B50" s="42"/>
      <c r="C50" s="42"/>
      <c r="D50" s="42"/>
      <c r="E50" s="42"/>
      <c r="F50" s="42"/>
      <c r="G50" s="42"/>
      <c r="H50" s="42"/>
      <c r="I50" s="42"/>
      <c r="J50" s="42" t="s">
        <v>113</v>
      </c>
      <c r="K50" s="321"/>
      <c r="L50" s="321"/>
      <c r="M50" s="321"/>
      <c r="N50" s="42"/>
      <c r="O50" s="82" t="s">
        <v>329</v>
      </c>
      <c r="P50" s="82"/>
      <c r="Q50" s="83"/>
    </row>
    <row r="51" spans="1:17" ht="18.75" x14ac:dyDescent="0.25">
      <c r="K51" s="360" t="s">
        <v>108</v>
      </c>
      <c r="L51" s="360"/>
      <c r="M51" s="360"/>
      <c r="O51" s="64" t="s">
        <v>109</v>
      </c>
    </row>
  </sheetData>
  <mergeCells count="78">
    <mergeCell ref="K46:M46"/>
    <mergeCell ref="O46:Q46"/>
    <mergeCell ref="K50:M50"/>
    <mergeCell ref="K51:M51"/>
    <mergeCell ref="A43:C43"/>
    <mergeCell ref="D43:I43"/>
    <mergeCell ref="J43:N43"/>
    <mergeCell ref="O43:Q43"/>
    <mergeCell ref="K45:M45"/>
    <mergeCell ref="O45:Q45"/>
    <mergeCell ref="A40:C41"/>
    <mergeCell ref="D40:I41"/>
    <mergeCell ref="J40:N41"/>
    <mergeCell ref="O40:Q41"/>
    <mergeCell ref="A42:C42"/>
    <mergeCell ref="D42:I42"/>
    <mergeCell ref="J42:N42"/>
    <mergeCell ref="O42:Q42"/>
    <mergeCell ref="A33:F33"/>
    <mergeCell ref="G33:I33"/>
    <mergeCell ref="L33:N33"/>
    <mergeCell ref="L36:N36"/>
    <mergeCell ref="A37:C37"/>
    <mergeCell ref="G37:I37"/>
    <mergeCell ref="L37:N37"/>
    <mergeCell ref="L32:N32"/>
    <mergeCell ref="A21:B21"/>
    <mergeCell ref="C21:I21"/>
    <mergeCell ref="A24:I24"/>
    <mergeCell ref="A26:G26"/>
    <mergeCell ref="I26:Q26"/>
    <mergeCell ref="E28:M28"/>
    <mergeCell ref="A30:F30"/>
    <mergeCell ref="G30:I30"/>
    <mergeCell ref="L30:N30"/>
    <mergeCell ref="A31:Q31"/>
    <mergeCell ref="A23:I23"/>
    <mergeCell ref="J23:Q23"/>
    <mergeCell ref="A19:F19"/>
    <mergeCell ref="K19:L19"/>
    <mergeCell ref="B17:C17"/>
    <mergeCell ref="K17:L17"/>
    <mergeCell ref="B18:C18"/>
    <mergeCell ref="K18:L18"/>
    <mergeCell ref="Q15:Q16"/>
    <mergeCell ref="A15:A16"/>
    <mergeCell ref="B15:C16"/>
    <mergeCell ref="D15:D16"/>
    <mergeCell ref="E15:E16"/>
    <mergeCell ref="F15:F16"/>
    <mergeCell ref="G15:H15"/>
    <mergeCell ref="I15:J15"/>
    <mergeCell ref="K15:L16"/>
    <mergeCell ref="M15:N15"/>
    <mergeCell ref="O15:O16"/>
    <mergeCell ref="P15:P16"/>
    <mergeCell ref="P13:Q13"/>
    <mergeCell ref="N4:Q4"/>
    <mergeCell ref="L7:Q7"/>
    <mergeCell ref="L9:Q9"/>
    <mergeCell ref="A11:Q11"/>
    <mergeCell ref="A12:B12"/>
    <mergeCell ref="E12:F12"/>
    <mergeCell ref="G12:H12"/>
    <mergeCell ref="I12:L12"/>
    <mergeCell ref="M12:O12"/>
    <mergeCell ref="P12:Q12"/>
    <mergeCell ref="A13:B13"/>
    <mergeCell ref="E13:F13"/>
    <mergeCell ref="G13:H13"/>
    <mergeCell ref="I13:L13"/>
    <mergeCell ref="M13:O13"/>
    <mergeCell ref="A1:F1"/>
    <mergeCell ref="A2:E2"/>
    <mergeCell ref="M2:Q2"/>
    <mergeCell ref="A3:C3"/>
    <mergeCell ref="D3:F3"/>
    <mergeCell ref="N3:Q3"/>
  </mergeCells>
  <pageMargins left="0.7" right="0.7" top="0.75" bottom="0.75" header="0.3" footer="0.3"/>
  <pageSetup paperSize="9" scale="9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05E58-1AC0-446C-83CA-34C85A3A5912}">
  <sheetPr codeName="Лист8">
    <tabColor rgb="FFFFC000"/>
  </sheetPr>
  <dimension ref="A1:J11"/>
  <sheetViews>
    <sheetView workbookViewId="0">
      <selection activeCell="D5" sqref="D5"/>
    </sheetView>
  </sheetViews>
  <sheetFormatPr defaultRowHeight="15" x14ac:dyDescent="0.25"/>
  <cols>
    <col min="1" max="1" width="5.140625" style="88" customWidth="1"/>
    <col min="2" max="2" width="5.28515625" style="88" customWidth="1"/>
    <col min="3" max="3" width="43.7109375" style="88" customWidth="1"/>
    <col min="4" max="4" width="73.7109375" style="88" customWidth="1"/>
    <col min="5" max="5" width="9.140625" style="88"/>
    <col min="6" max="6" width="20.5703125" style="88" customWidth="1"/>
    <col min="7" max="7" width="50.7109375" style="88" customWidth="1"/>
    <col min="8" max="16384" width="9.140625" style="88"/>
  </cols>
  <sheetData>
    <row r="1" spans="1:10" ht="35.25" customHeight="1" thickBot="1" x14ac:dyDescent="0.3">
      <c r="A1" s="314" t="s">
        <v>177</v>
      </c>
      <c r="B1" s="315"/>
      <c r="C1" s="315"/>
      <c r="D1" s="316"/>
      <c r="F1" s="97" t="s">
        <v>252</v>
      </c>
      <c r="G1" s="151" t="s">
        <v>297</v>
      </c>
      <c r="H1" s="152"/>
      <c r="I1" s="152"/>
      <c r="J1" s="152"/>
    </row>
    <row r="2" spans="1:10" x14ac:dyDescent="0.25">
      <c r="A2" s="116"/>
      <c r="B2" s="116"/>
      <c r="C2" s="410" t="s">
        <v>183</v>
      </c>
      <c r="D2" s="410"/>
    </row>
    <row r="3" spans="1:10" ht="30" customHeight="1" x14ac:dyDescent="0.25">
      <c r="C3" s="92" t="s">
        <v>189</v>
      </c>
      <c r="D3" s="114" t="s">
        <v>253</v>
      </c>
    </row>
    <row r="4" spans="1:10" ht="21.75" customHeight="1" x14ac:dyDescent="0.25">
      <c r="C4" s="92" t="s">
        <v>178</v>
      </c>
      <c r="D4" s="114"/>
    </row>
    <row r="5" spans="1:10" ht="81" customHeight="1" x14ac:dyDescent="0.25">
      <c r="C5" s="92" t="s">
        <v>179</v>
      </c>
      <c r="D5" s="115" t="s">
        <v>309</v>
      </c>
    </row>
    <row r="6" spans="1:10" ht="31.5" customHeight="1" x14ac:dyDescent="0.25">
      <c r="C6" s="92" t="s">
        <v>246</v>
      </c>
      <c r="D6" s="255">
        <f>_xlfn.XLOOKUP(D5, Майно[Найменування війскового майна, індекс, номер креслення], Майно[Ціна],"")</f>
        <v>18500.25</v>
      </c>
    </row>
    <row r="7" spans="1:10" ht="23.25" customHeight="1" x14ac:dyDescent="0.25">
      <c r="C7" s="92" t="s">
        <v>186</v>
      </c>
      <c r="D7" s="256" t="str">
        <f>_xlfn.XLOOKUP(D5, Майно[Найменування війскового майна, індекс, номер креслення], Майно[Одиниця виміру],"")</f>
        <v>шт.</v>
      </c>
    </row>
    <row r="8" spans="1:10" ht="23.25" customHeight="1" x14ac:dyDescent="0.25">
      <c r="C8" s="92" t="s">
        <v>187</v>
      </c>
      <c r="D8" s="110">
        <v>46103</v>
      </c>
    </row>
    <row r="9" spans="1:10" ht="34.5" customHeight="1" x14ac:dyDescent="0.25">
      <c r="C9" s="92" t="s">
        <v>180</v>
      </c>
      <c r="D9" s="115" t="s">
        <v>322</v>
      </c>
    </row>
    <row r="10" spans="1:10" ht="35.25" customHeight="1" x14ac:dyDescent="0.25">
      <c r="C10" s="92" t="s">
        <v>181</v>
      </c>
      <c r="D10" s="115" t="s">
        <v>98</v>
      </c>
    </row>
    <row r="11" spans="1:10" x14ac:dyDescent="0.25">
      <c r="C11" s="92" t="s">
        <v>182</v>
      </c>
      <c r="D11" s="115">
        <v>10</v>
      </c>
    </row>
  </sheetData>
  <sheetProtection algorithmName="SHA-512" hashValue="wUwzEoVkn5T9klLq2ktejL5BhWRc+L44HpyiD68wDJRfPGaBEDT0FeXWnOCjsifZTpAUfiXuSO7ulOeXVHIdJg==" saltValue="lC9DsHGw10HhgneXgzRFRA==" spinCount="100000" sheet="1" objects="1" scenarios="1"/>
  <mergeCells count="2">
    <mergeCell ref="A1:D1"/>
    <mergeCell ref="C2:D2"/>
  </mergeCells>
  <dataValidations count="1">
    <dataValidation type="list" allowBlank="1" showInputMessage="1" showErrorMessage="1" sqref="D5" xr:uid="{6753617D-D5B1-493A-B47A-0F4EF6BB2016}">
      <formula1>INDIRECT("Майно[Найменування війскового майна, індекс, номер креслення]")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7" r:id="rId3" name="Button 3">
              <controlPr defaultSize="0" print="0" autoFill="0" autoPict="0" macro="[0]!Створити_Картку_Файл">
                <anchor moveWithCells="1" sizeWithCells="1">
                  <from>
                    <xdr:col>4</xdr:col>
                    <xdr:colOff>476250</xdr:colOff>
                    <xdr:row>4</xdr:row>
                    <xdr:rowOff>152400</xdr:rowOff>
                  </from>
                  <to>
                    <xdr:col>6</xdr:col>
                    <xdr:colOff>276225</xdr:colOff>
                    <xdr:row>4</xdr:row>
                    <xdr:rowOff>695325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CC09E-C821-4131-A48A-56D83DF8D782}">
  <sheetPr codeName="Лист9">
    <tabColor rgb="FFFFFF00"/>
  </sheetPr>
  <dimension ref="A1:Y53"/>
  <sheetViews>
    <sheetView zoomScaleNormal="100" workbookViewId="0">
      <selection activeCell="A17" sqref="A17:P17"/>
    </sheetView>
  </sheetViews>
  <sheetFormatPr defaultRowHeight="15" x14ac:dyDescent="0.25"/>
  <cols>
    <col min="1" max="1" width="11.140625" customWidth="1"/>
    <col min="2" max="3" width="6.7109375" customWidth="1"/>
    <col min="4" max="4" width="10.28515625" customWidth="1"/>
    <col min="5" max="5" width="11.5703125" customWidth="1"/>
    <col min="6" max="7" width="10.7109375" customWidth="1"/>
    <col min="8" max="25" width="6.7109375" customWidth="1"/>
  </cols>
  <sheetData>
    <row r="1" spans="1:25" s="101" customFormat="1" ht="16.5" x14ac:dyDescent="0.25">
      <c r="T1" s="35" t="s">
        <v>141</v>
      </c>
      <c r="U1" s="35"/>
      <c r="V1" s="35"/>
      <c r="W1" s="35"/>
      <c r="X1" s="35"/>
      <c r="Y1" s="35"/>
    </row>
    <row r="2" spans="1:25" s="101" customFormat="1" ht="16.5" x14ac:dyDescent="0.25">
      <c r="T2" s="35" t="s">
        <v>142</v>
      </c>
      <c r="U2" s="35"/>
      <c r="V2" s="35"/>
      <c r="W2" s="35"/>
      <c r="X2" s="35"/>
      <c r="Y2" s="35"/>
    </row>
    <row r="3" spans="1:25" s="101" customFormat="1" ht="16.5" x14ac:dyDescent="0.25">
      <c r="T3" s="35" t="s">
        <v>143</v>
      </c>
      <c r="U3" s="35"/>
      <c r="V3" s="35"/>
      <c r="W3" s="35"/>
      <c r="X3" s="35"/>
      <c r="Y3" s="35"/>
    </row>
    <row r="4" spans="1:25" s="101" customFormat="1" ht="16.5" x14ac:dyDescent="0.25">
      <c r="T4" s="35"/>
      <c r="U4" s="35"/>
      <c r="V4" s="35"/>
      <c r="W4" s="35"/>
      <c r="X4" s="431" t="s">
        <v>144</v>
      </c>
      <c r="Y4" s="431"/>
    </row>
    <row r="5" spans="1:25" s="101" customFormat="1" ht="9" customHeight="1" x14ac:dyDescent="0.25"/>
    <row r="6" spans="1:25" s="108" customFormat="1" ht="26.25" x14ac:dyDescent="0.4">
      <c r="A6" s="438" t="s">
        <v>173</v>
      </c>
      <c r="B6" s="438"/>
      <c r="C6" s="438"/>
      <c r="D6" s="438"/>
      <c r="E6" s="438"/>
      <c r="F6" s="438"/>
      <c r="G6" s="438"/>
      <c r="H6" s="438"/>
      <c r="I6" s="438"/>
      <c r="J6" s="438"/>
      <c r="K6" s="438"/>
      <c r="L6" s="438"/>
      <c r="M6" s="438"/>
      <c r="N6" s="438"/>
      <c r="O6" s="438"/>
      <c r="P6" s="438"/>
      <c r="Q6" s="438"/>
      <c r="R6" s="438"/>
      <c r="S6" s="438"/>
      <c r="T6" s="438"/>
      <c r="U6" s="438"/>
      <c r="V6" s="438"/>
      <c r="W6" s="438"/>
      <c r="X6" s="438"/>
      <c r="Y6" s="438"/>
    </row>
    <row r="7" spans="1:25" s="108" customFormat="1" ht="26.25" x14ac:dyDescent="0.4">
      <c r="A7" s="438" t="s">
        <v>145</v>
      </c>
      <c r="B7" s="438"/>
      <c r="C7" s="438"/>
      <c r="D7" s="438"/>
      <c r="E7" s="438"/>
      <c r="F7" s="438"/>
      <c r="G7" s="438"/>
      <c r="H7" s="438"/>
      <c r="I7" s="438"/>
      <c r="J7" s="438"/>
      <c r="K7" s="438"/>
      <c r="L7" s="438"/>
      <c r="M7" s="438"/>
      <c r="N7" s="438"/>
      <c r="O7" s="438"/>
      <c r="P7" s="438"/>
      <c r="Q7" s="438"/>
      <c r="R7" s="438"/>
      <c r="S7" s="438"/>
      <c r="T7" s="438"/>
      <c r="U7" s="438"/>
      <c r="V7" s="438"/>
      <c r="W7" s="438"/>
      <c r="X7" s="438"/>
      <c r="Y7" s="438"/>
    </row>
    <row r="8" spans="1:25" s="108" customFormat="1" ht="26.25" x14ac:dyDescent="0.4"/>
    <row r="9" spans="1:25" s="109" customFormat="1" ht="23.25" x14ac:dyDescent="0.35">
      <c r="A9" s="439" t="s">
        <v>172</v>
      </c>
      <c r="B9" s="439"/>
      <c r="C9" s="439"/>
      <c r="D9" s="439"/>
      <c r="E9" s="439"/>
      <c r="F9" s="439"/>
      <c r="G9" s="439"/>
      <c r="H9" s="439"/>
      <c r="I9" s="439"/>
      <c r="J9" s="439"/>
      <c r="K9" s="439"/>
      <c r="L9" s="439"/>
      <c r="M9" s="439"/>
      <c r="N9" s="439"/>
      <c r="O9" s="439"/>
      <c r="P9" s="439"/>
      <c r="Q9" s="439"/>
      <c r="R9" s="439"/>
      <c r="S9" s="439"/>
      <c r="T9" s="439"/>
      <c r="U9" s="439"/>
      <c r="V9" s="439"/>
      <c r="W9" s="439"/>
      <c r="X9" s="439"/>
      <c r="Y9" s="439"/>
    </row>
    <row r="10" spans="1:25" s="109" customFormat="1" ht="23.25" x14ac:dyDescent="0.35">
      <c r="A10" s="439" t="s">
        <v>174</v>
      </c>
      <c r="B10" s="439"/>
      <c r="C10" s="439"/>
      <c r="D10" s="439"/>
      <c r="E10" s="439"/>
      <c r="F10" s="439"/>
      <c r="G10" s="439"/>
      <c r="H10" s="439"/>
      <c r="I10" s="439"/>
      <c r="J10" s="439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</row>
    <row r="12" spans="1:25" s="103" customFormat="1" ht="25.5" customHeight="1" x14ac:dyDescent="0.2">
      <c r="A12" s="440" t="s">
        <v>152</v>
      </c>
      <c r="B12" s="440"/>
      <c r="C12" s="368" t="s">
        <v>153</v>
      </c>
      <c r="D12" s="369" t="s">
        <v>159</v>
      </c>
      <c r="E12" s="432"/>
      <c r="F12" s="432"/>
      <c r="G12" s="432"/>
      <c r="H12" s="432"/>
      <c r="I12" s="432"/>
      <c r="J12" s="432"/>
      <c r="K12" s="432"/>
      <c r="L12" s="370"/>
      <c r="M12" s="393" t="s">
        <v>169</v>
      </c>
      <c r="N12" s="368" t="s">
        <v>7</v>
      </c>
      <c r="O12" s="368" t="s">
        <v>154</v>
      </c>
      <c r="P12" s="369" t="s">
        <v>155</v>
      </c>
      <c r="Q12" s="432"/>
      <c r="R12" s="370"/>
      <c r="S12" s="393" t="s">
        <v>168</v>
      </c>
      <c r="T12" s="434" t="s">
        <v>160</v>
      </c>
      <c r="U12" s="435"/>
      <c r="V12" s="381" t="s">
        <v>156</v>
      </c>
      <c r="W12" s="382"/>
      <c r="X12" s="382"/>
      <c r="Y12" s="383"/>
    </row>
    <row r="13" spans="1:25" s="103" customFormat="1" ht="70.5" customHeight="1" x14ac:dyDescent="0.2">
      <c r="A13" s="440"/>
      <c r="B13" s="440"/>
      <c r="C13" s="368"/>
      <c r="D13" s="371"/>
      <c r="E13" s="433"/>
      <c r="F13" s="433"/>
      <c r="G13" s="433"/>
      <c r="H13" s="433"/>
      <c r="I13" s="433"/>
      <c r="J13" s="433"/>
      <c r="K13" s="433"/>
      <c r="L13" s="372"/>
      <c r="M13" s="393"/>
      <c r="N13" s="368"/>
      <c r="O13" s="368"/>
      <c r="P13" s="371"/>
      <c r="Q13" s="433"/>
      <c r="R13" s="372"/>
      <c r="S13" s="393"/>
      <c r="T13" s="436"/>
      <c r="U13" s="437"/>
      <c r="V13" s="381" t="s">
        <v>157</v>
      </c>
      <c r="W13" s="383"/>
      <c r="X13" s="368" t="s">
        <v>158</v>
      </c>
      <c r="Y13" s="368"/>
    </row>
    <row r="14" spans="1:25" ht="64.5" customHeight="1" x14ac:dyDescent="0.25">
      <c r="A14" s="430"/>
      <c r="B14" s="430"/>
      <c r="C14" s="104"/>
      <c r="D14" s="422" t="s">
        <v>122</v>
      </c>
      <c r="E14" s="423"/>
      <c r="F14" s="423"/>
      <c r="G14" s="423"/>
      <c r="H14" s="423"/>
      <c r="I14" s="423"/>
      <c r="J14" s="423"/>
      <c r="K14" s="423"/>
      <c r="L14" s="424"/>
      <c r="M14" s="26"/>
      <c r="N14" s="111" t="s">
        <v>185</v>
      </c>
      <c r="O14" s="26"/>
      <c r="P14" s="425" t="s">
        <v>336</v>
      </c>
      <c r="Q14" s="425"/>
      <c r="R14" s="425"/>
      <c r="S14" s="26"/>
      <c r="T14" s="425" t="s">
        <v>337</v>
      </c>
      <c r="U14" s="425"/>
      <c r="V14" s="426"/>
      <c r="W14" s="426"/>
      <c r="X14" s="426"/>
      <c r="Y14" s="426"/>
    </row>
    <row r="16" spans="1:25" s="105" customFormat="1" ht="20.25" x14ac:dyDescent="0.3">
      <c r="A16" s="428" t="s">
        <v>338</v>
      </c>
      <c r="B16" s="428"/>
      <c r="C16" s="428"/>
      <c r="D16" s="428"/>
      <c r="E16" s="428"/>
      <c r="F16" s="428"/>
      <c r="G16" s="428"/>
      <c r="H16" s="428"/>
      <c r="I16" s="428"/>
      <c r="J16" s="428"/>
      <c r="K16" s="428"/>
      <c r="L16" s="428"/>
      <c r="M16" s="428"/>
      <c r="N16" s="428"/>
      <c r="O16" s="428"/>
      <c r="P16" s="428"/>
    </row>
    <row r="17" spans="1:25" s="43" customFormat="1" ht="17.25" x14ac:dyDescent="0.3">
      <c r="A17" s="427" t="s">
        <v>161</v>
      </c>
      <c r="B17" s="427"/>
      <c r="C17" s="427"/>
      <c r="D17" s="427"/>
      <c r="E17" s="427"/>
      <c r="F17" s="427"/>
      <c r="G17" s="427"/>
      <c r="H17" s="427"/>
      <c r="I17" s="427"/>
      <c r="J17" s="427"/>
      <c r="K17" s="427"/>
      <c r="L17" s="427"/>
      <c r="M17" s="427"/>
      <c r="N17" s="427"/>
      <c r="O17" s="427"/>
      <c r="P17" s="427"/>
    </row>
    <row r="18" spans="1:25" s="106" customFormat="1" ht="21" x14ac:dyDescent="0.35">
      <c r="A18" s="107" t="s">
        <v>162</v>
      </c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</row>
    <row r="19" spans="1:25" s="106" customFormat="1" ht="21" x14ac:dyDescent="0.35">
      <c r="A19" s="429" t="s">
        <v>188</v>
      </c>
      <c r="B19" s="429"/>
      <c r="C19" s="429"/>
      <c r="D19" s="429"/>
      <c r="E19" s="429"/>
      <c r="F19" s="429"/>
      <c r="G19" s="107"/>
      <c r="H19" s="107"/>
      <c r="I19" s="107"/>
      <c r="J19" s="107"/>
      <c r="K19" s="107"/>
      <c r="L19" s="107"/>
      <c r="M19" s="107"/>
      <c r="N19" s="107"/>
      <c r="O19" s="107"/>
      <c r="P19" s="107"/>
    </row>
    <row r="21" spans="1:25" s="42" customFormat="1" ht="36.75" customHeight="1" x14ac:dyDescent="0.25">
      <c r="A21" s="415" t="s">
        <v>41</v>
      </c>
      <c r="B21" s="377" t="s">
        <v>146</v>
      </c>
      <c r="C21" s="377"/>
      <c r="D21" s="377"/>
      <c r="E21" s="377"/>
      <c r="F21" s="415" t="s">
        <v>147</v>
      </c>
      <c r="G21" s="415" t="s">
        <v>148</v>
      </c>
      <c r="H21" s="377" t="s">
        <v>165</v>
      </c>
      <c r="I21" s="377"/>
      <c r="J21" s="377"/>
      <c r="K21" s="377"/>
      <c r="L21" s="377"/>
      <c r="M21" s="377"/>
      <c r="N21" s="377" t="s">
        <v>166</v>
      </c>
      <c r="O21" s="377"/>
      <c r="P21" s="377"/>
      <c r="Q21" s="377"/>
      <c r="R21" s="377"/>
      <c r="S21" s="377"/>
      <c r="T21" s="377" t="s">
        <v>167</v>
      </c>
      <c r="U21" s="377"/>
      <c r="V21" s="377"/>
      <c r="W21" s="377"/>
      <c r="X21" s="377"/>
      <c r="Y21" s="377"/>
    </row>
    <row r="22" spans="1:25" s="42" customFormat="1" ht="24" customHeight="1" x14ac:dyDescent="0.25">
      <c r="A22" s="417"/>
      <c r="B22" s="418" t="s">
        <v>163</v>
      </c>
      <c r="C22" s="419"/>
      <c r="D22" s="415" t="s">
        <v>164</v>
      </c>
      <c r="E22" s="415" t="s">
        <v>149</v>
      </c>
      <c r="F22" s="417"/>
      <c r="G22" s="417"/>
      <c r="H22" s="415" t="s">
        <v>150</v>
      </c>
      <c r="I22" s="377" t="s">
        <v>151</v>
      </c>
      <c r="J22" s="377"/>
      <c r="K22" s="377"/>
      <c r="L22" s="377"/>
      <c r="M22" s="377"/>
      <c r="N22" s="415" t="s">
        <v>150</v>
      </c>
      <c r="O22" s="377" t="s">
        <v>151</v>
      </c>
      <c r="P22" s="377"/>
      <c r="Q22" s="377"/>
      <c r="R22" s="377"/>
      <c r="S22" s="377"/>
      <c r="T22" s="415" t="s">
        <v>150</v>
      </c>
      <c r="U22" s="377" t="s">
        <v>151</v>
      </c>
      <c r="V22" s="377"/>
      <c r="W22" s="377"/>
      <c r="X22" s="377"/>
      <c r="Y22" s="377"/>
    </row>
    <row r="23" spans="1:25" s="42" customFormat="1" ht="69.75" customHeight="1" x14ac:dyDescent="0.25">
      <c r="A23" s="416"/>
      <c r="B23" s="420"/>
      <c r="C23" s="421"/>
      <c r="D23" s="416"/>
      <c r="E23" s="416"/>
      <c r="F23" s="416"/>
      <c r="G23" s="416"/>
      <c r="H23" s="416"/>
      <c r="I23" s="102">
        <v>1</v>
      </c>
      <c r="J23" s="102">
        <v>2</v>
      </c>
      <c r="K23" s="102">
        <v>3</v>
      </c>
      <c r="L23" s="102">
        <v>4</v>
      </c>
      <c r="M23" s="102">
        <v>5</v>
      </c>
      <c r="N23" s="416"/>
      <c r="O23" s="102">
        <v>1</v>
      </c>
      <c r="P23" s="102">
        <v>2</v>
      </c>
      <c r="Q23" s="102">
        <v>3</v>
      </c>
      <c r="R23" s="102">
        <v>4</v>
      </c>
      <c r="S23" s="102">
        <v>5</v>
      </c>
      <c r="T23" s="416"/>
      <c r="U23" s="102">
        <v>1</v>
      </c>
      <c r="V23" s="102">
        <v>2</v>
      </c>
      <c r="W23" s="102">
        <v>3</v>
      </c>
      <c r="X23" s="102">
        <v>4</v>
      </c>
      <c r="Y23" s="102">
        <v>5</v>
      </c>
    </row>
    <row r="24" spans="1:25" s="42" customFormat="1" ht="24.95" customHeight="1" x14ac:dyDescent="0.25">
      <c r="A24" s="102">
        <v>1</v>
      </c>
      <c r="B24" s="378">
        <v>2</v>
      </c>
      <c r="C24" s="379"/>
      <c r="D24" s="102">
        <v>3</v>
      </c>
      <c r="E24" s="102">
        <v>4</v>
      </c>
      <c r="F24" s="102">
        <v>5</v>
      </c>
      <c r="G24" s="102">
        <v>6</v>
      </c>
      <c r="H24" s="102">
        <v>7</v>
      </c>
      <c r="I24" s="102">
        <v>8</v>
      </c>
      <c r="J24" s="102">
        <v>9</v>
      </c>
      <c r="K24" s="102">
        <v>10</v>
      </c>
      <c r="L24" s="102">
        <v>11</v>
      </c>
      <c r="M24" s="102">
        <v>12</v>
      </c>
      <c r="N24" s="102">
        <v>13</v>
      </c>
      <c r="O24" s="102">
        <v>14</v>
      </c>
      <c r="P24" s="102">
        <v>15</v>
      </c>
      <c r="Q24" s="102">
        <v>16</v>
      </c>
      <c r="R24" s="102">
        <v>17</v>
      </c>
      <c r="S24" s="102">
        <v>18</v>
      </c>
      <c r="T24" s="102">
        <v>19</v>
      </c>
      <c r="U24" s="102">
        <v>20</v>
      </c>
      <c r="V24" s="102">
        <v>21</v>
      </c>
      <c r="W24" s="102">
        <v>22</v>
      </c>
      <c r="X24" s="102">
        <v>23</v>
      </c>
      <c r="Y24" s="102">
        <v>24</v>
      </c>
    </row>
    <row r="25" spans="1:25" ht="24.95" customHeight="1" x14ac:dyDescent="0.25">
      <c r="A25" s="112" t="s">
        <v>116</v>
      </c>
      <c r="B25" s="411"/>
      <c r="C25" s="412"/>
      <c r="D25" s="100"/>
      <c r="E25" s="112" t="s">
        <v>116</v>
      </c>
      <c r="F25" s="111" t="s">
        <v>117</v>
      </c>
      <c r="G25" s="111" t="s">
        <v>175</v>
      </c>
      <c r="H25" s="112" t="s">
        <v>176</v>
      </c>
      <c r="I25" s="112" t="s">
        <v>176</v>
      </c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12" t="s">
        <v>176</v>
      </c>
      <c r="U25" s="112" t="s">
        <v>176</v>
      </c>
      <c r="V25" s="100"/>
      <c r="W25" s="100"/>
      <c r="X25" s="100"/>
      <c r="Y25" s="100"/>
    </row>
    <row r="26" spans="1:25" ht="24.95" customHeight="1" x14ac:dyDescent="0.25">
      <c r="A26" s="100"/>
      <c r="B26" s="413"/>
      <c r="C26" s="413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</row>
    <row r="27" spans="1:25" ht="24.95" customHeight="1" x14ac:dyDescent="0.25">
      <c r="A27" s="100"/>
      <c r="B27" s="413"/>
      <c r="C27" s="413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</row>
    <row r="28" spans="1:25" ht="25.5" customHeight="1" x14ac:dyDescent="0.25">
      <c r="A28" s="414" t="s">
        <v>170</v>
      </c>
      <c r="B28" s="414"/>
      <c r="C28" s="414"/>
      <c r="D28" s="414"/>
      <c r="E28" s="414"/>
      <c r="F28" s="414"/>
      <c r="G28" s="414"/>
      <c r="H28" s="414"/>
      <c r="I28" s="414"/>
      <c r="J28" s="414"/>
      <c r="K28" s="414"/>
      <c r="L28" s="414"/>
      <c r="M28" s="414"/>
      <c r="N28" s="414"/>
      <c r="O28" s="414"/>
      <c r="P28" s="414"/>
      <c r="Q28" s="414"/>
      <c r="R28" s="414"/>
      <c r="S28" s="414"/>
      <c r="T28" s="414"/>
      <c r="U28" s="414"/>
      <c r="V28" s="414"/>
      <c r="W28" s="414"/>
      <c r="X28" s="414"/>
      <c r="Y28" s="414"/>
    </row>
    <row r="29" spans="1:25" s="42" customFormat="1" ht="36.75" customHeight="1" x14ac:dyDescent="0.25">
      <c r="A29" s="415" t="s">
        <v>41</v>
      </c>
      <c r="B29" s="377" t="s">
        <v>146</v>
      </c>
      <c r="C29" s="377"/>
      <c r="D29" s="377"/>
      <c r="E29" s="377"/>
      <c r="F29" s="415" t="s">
        <v>147</v>
      </c>
      <c r="G29" s="415" t="s">
        <v>148</v>
      </c>
      <c r="H29" s="377" t="s">
        <v>165</v>
      </c>
      <c r="I29" s="377"/>
      <c r="J29" s="377"/>
      <c r="K29" s="377"/>
      <c r="L29" s="377"/>
      <c r="M29" s="377"/>
      <c r="N29" s="377" t="s">
        <v>166</v>
      </c>
      <c r="O29" s="377"/>
      <c r="P29" s="377"/>
      <c r="Q29" s="377"/>
      <c r="R29" s="377"/>
      <c r="S29" s="377"/>
      <c r="T29" s="377" t="s">
        <v>167</v>
      </c>
      <c r="U29" s="377"/>
      <c r="V29" s="377"/>
      <c r="W29" s="377"/>
      <c r="X29" s="377"/>
      <c r="Y29" s="377"/>
    </row>
    <row r="30" spans="1:25" s="42" customFormat="1" ht="24" customHeight="1" x14ac:dyDescent="0.25">
      <c r="A30" s="417"/>
      <c r="B30" s="418" t="s">
        <v>163</v>
      </c>
      <c r="C30" s="419"/>
      <c r="D30" s="415" t="s">
        <v>164</v>
      </c>
      <c r="E30" s="415" t="s">
        <v>149</v>
      </c>
      <c r="F30" s="417"/>
      <c r="G30" s="417"/>
      <c r="H30" s="415" t="s">
        <v>150</v>
      </c>
      <c r="I30" s="377" t="s">
        <v>151</v>
      </c>
      <c r="J30" s="377"/>
      <c r="K30" s="377"/>
      <c r="L30" s="377"/>
      <c r="M30" s="377"/>
      <c r="N30" s="415" t="s">
        <v>150</v>
      </c>
      <c r="O30" s="377" t="s">
        <v>151</v>
      </c>
      <c r="P30" s="377"/>
      <c r="Q30" s="377"/>
      <c r="R30" s="377"/>
      <c r="S30" s="377"/>
      <c r="T30" s="415" t="s">
        <v>150</v>
      </c>
      <c r="U30" s="377" t="s">
        <v>151</v>
      </c>
      <c r="V30" s="377"/>
      <c r="W30" s="377"/>
      <c r="X30" s="377"/>
      <c r="Y30" s="377"/>
    </row>
    <row r="31" spans="1:25" s="42" customFormat="1" ht="69.75" customHeight="1" x14ac:dyDescent="0.25">
      <c r="A31" s="416"/>
      <c r="B31" s="420"/>
      <c r="C31" s="421"/>
      <c r="D31" s="416"/>
      <c r="E31" s="416"/>
      <c r="F31" s="416"/>
      <c r="G31" s="416"/>
      <c r="H31" s="416"/>
      <c r="I31" s="102">
        <v>1</v>
      </c>
      <c r="J31" s="102">
        <v>2</v>
      </c>
      <c r="K31" s="102">
        <v>3</v>
      </c>
      <c r="L31" s="102">
        <v>4</v>
      </c>
      <c r="M31" s="102">
        <v>5</v>
      </c>
      <c r="N31" s="416"/>
      <c r="O31" s="102">
        <v>1</v>
      </c>
      <c r="P31" s="102">
        <v>2</v>
      </c>
      <c r="Q31" s="102">
        <v>3</v>
      </c>
      <c r="R31" s="102">
        <v>4</v>
      </c>
      <c r="S31" s="102">
        <v>5</v>
      </c>
      <c r="T31" s="416"/>
      <c r="U31" s="102">
        <v>1</v>
      </c>
      <c r="V31" s="102">
        <v>2</v>
      </c>
      <c r="W31" s="102">
        <v>3</v>
      </c>
      <c r="X31" s="102">
        <v>4</v>
      </c>
      <c r="Y31" s="102">
        <v>5</v>
      </c>
    </row>
    <row r="32" spans="1:25" s="42" customFormat="1" ht="24.95" customHeight="1" x14ac:dyDescent="0.25">
      <c r="A32" s="102">
        <v>1</v>
      </c>
      <c r="B32" s="378">
        <v>2</v>
      </c>
      <c r="C32" s="379"/>
      <c r="D32" s="102">
        <v>3</v>
      </c>
      <c r="E32" s="102">
        <v>4</v>
      </c>
      <c r="F32" s="102">
        <v>5</v>
      </c>
      <c r="G32" s="102">
        <v>6</v>
      </c>
      <c r="H32" s="102">
        <v>7</v>
      </c>
      <c r="I32" s="102">
        <v>8</v>
      </c>
      <c r="J32" s="102">
        <v>9</v>
      </c>
      <c r="K32" s="102">
        <v>10</v>
      </c>
      <c r="L32" s="102">
        <v>11</v>
      </c>
      <c r="M32" s="102">
        <v>12</v>
      </c>
      <c r="N32" s="102">
        <v>13</v>
      </c>
      <c r="O32" s="102">
        <v>14</v>
      </c>
      <c r="P32" s="102">
        <v>15</v>
      </c>
      <c r="Q32" s="102">
        <v>16</v>
      </c>
      <c r="R32" s="102">
        <v>17</v>
      </c>
      <c r="S32" s="102">
        <v>18</v>
      </c>
      <c r="T32" s="102">
        <v>19</v>
      </c>
      <c r="U32" s="102">
        <v>20</v>
      </c>
      <c r="V32" s="102">
        <v>21</v>
      </c>
      <c r="W32" s="102">
        <v>22</v>
      </c>
      <c r="X32" s="102">
        <v>23</v>
      </c>
      <c r="Y32" s="102">
        <v>24</v>
      </c>
    </row>
    <row r="33" spans="1:25" ht="24.95" customHeight="1" x14ac:dyDescent="0.25">
      <c r="A33" s="100"/>
      <c r="B33" s="411"/>
      <c r="C33" s="412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</row>
    <row r="34" spans="1:25" ht="24.95" customHeight="1" x14ac:dyDescent="0.25">
      <c r="A34" s="100"/>
      <c r="B34" s="411"/>
      <c r="C34" s="412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</row>
    <row r="35" spans="1:25" ht="24.95" customHeight="1" x14ac:dyDescent="0.25">
      <c r="A35" s="100"/>
      <c r="B35" s="413"/>
      <c r="C35" s="413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</row>
    <row r="36" spans="1:25" ht="24.95" customHeight="1" x14ac:dyDescent="0.25">
      <c r="A36" s="100"/>
      <c r="B36" s="411"/>
      <c r="C36" s="412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</row>
    <row r="37" spans="1:25" ht="24.95" customHeight="1" x14ac:dyDescent="0.25">
      <c r="A37" s="100"/>
      <c r="B37" s="411"/>
      <c r="C37" s="412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</row>
    <row r="38" spans="1:25" ht="24.95" customHeight="1" x14ac:dyDescent="0.25">
      <c r="A38" s="100"/>
      <c r="B38" s="413"/>
      <c r="C38" s="413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</row>
    <row r="39" spans="1:25" ht="24.95" customHeight="1" x14ac:dyDescent="0.25">
      <c r="A39" s="100"/>
      <c r="B39" s="411"/>
      <c r="C39" s="412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</row>
    <row r="40" spans="1:25" ht="24.95" customHeight="1" x14ac:dyDescent="0.25">
      <c r="A40" s="100"/>
      <c r="B40" s="411"/>
      <c r="C40" s="412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</row>
    <row r="41" spans="1:25" ht="24.95" customHeight="1" x14ac:dyDescent="0.25">
      <c r="A41" s="100"/>
      <c r="B41" s="413"/>
      <c r="C41" s="413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</row>
    <row r="42" spans="1:25" ht="24.95" customHeight="1" x14ac:dyDescent="0.25">
      <c r="A42" s="100"/>
      <c r="B42" s="411"/>
      <c r="C42" s="412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</row>
    <row r="43" spans="1:25" ht="24.95" customHeight="1" x14ac:dyDescent="0.25">
      <c r="A43" s="100"/>
      <c r="B43" s="411"/>
      <c r="C43" s="412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</row>
    <row r="44" spans="1:25" ht="24.95" customHeight="1" x14ac:dyDescent="0.25">
      <c r="A44" s="100"/>
      <c r="B44" s="413"/>
      <c r="C44" s="413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</row>
    <row r="45" spans="1:25" ht="24.95" customHeight="1" x14ac:dyDescent="0.25">
      <c r="A45" s="100"/>
      <c r="B45" s="411"/>
      <c r="C45" s="412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</row>
    <row r="46" spans="1:25" ht="24.95" customHeight="1" x14ac:dyDescent="0.25">
      <c r="A46" s="100"/>
      <c r="B46" s="411"/>
      <c r="C46" s="412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</row>
    <row r="47" spans="1:25" ht="24.95" customHeight="1" x14ac:dyDescent="0.25">
      <c r="A47" s="100"/>
      <c r="B47" s="413"/>
      <c r="C47" s="413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</row>
    <row r="48" spans="1:25" ht="24.95" customHeight="1" x14ac:dyDescent="0.25">
      <c r="A48" s="100"/>
      <c r="B48" s="411"/>
      <c r="C48" s="412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</row>
    <row r="49" spans="1:25" ht="24.95" customHeight="1" x14ac:dyDescent="0.25">
      <c r="A49" s="100"/>
      <c r="B49" s="411"/>
      <c r="C49" s="412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</row>
    <row r="50" spans="1:25" ht="24.95" customHeight="1" x14ac:dyDescent="0.25">
      <c r="A50" s="100"/>
      <c r="B50" s="413"/>
      <c r="C50" s="413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</row>
    <row r="51" spans="1:25" ht="24.95" customHeight="1" x14ac:dyDescent="0.25">
      <c r="A51" s="100"/>
      <c r="B51" s="411"/>
      <c r="C51" s="412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</row>
    <row r="52" spans="1:25" ht="24.95" customHeight="1" x14ac:dyDescent="0.25">
      <c r="A52" s="100"/>
      <c r="B52" s="411"/>
      <c r="C52" s="412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</row>
    <row r="53" spans="1:25" ht="24.95" customHeight="1" x14ac:dyDescent="0.25">
      <c r="A53" s="100"/>
      <c r="B53" s="413"/>
      <c r="C53" s="413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</row>
  </sheetData>
  <mergeCells count="85">
    <mergeCell ref="X14:Y14"/>
    <mergeCell ref="A12:B13"/>
    <mergeCell ref="C12:C13"/>
    <mergeCell ref="D12:L13"/>
    <mergeCell ref="N12:N13"/>
    <mergeCell ref="X4:Y4"/>
    <mergeCell ref="M12:M13"/>
    <mergeCell ref="P12:R13"/>
    <mergeCell ref="S12:S13"/>
    <mergeCell ref="T12:U13"/>
    <mergeCell ref="V12:Y12"/>
    <mergeCell ref="V13:W13"/>
    <mergeCell ref="X13:Y13"/>
    <mergeCell ref="A6:Y6"/>
    <mergeCell ref="A7:Y7"/>
    <mergeCell ref="O12:O13"/>
    <mergeCell ref="A9:Y9"/>
    <mergeCell ref="A10:Y10"/>
    <mergeCell ref="A21:A23"/>
    <mergeCell ref="E22:E23"/>
    <mergeCell ref="F21:F23"/>
    <mergeCell ref="G21:G23"/>
    <mergeCell ref="V14:W14"/>
    <mergeCell ref="A17:P17"/>
    <mergeCell ref="A16:P16"/>
    <mergeCell ref="A19:F19"/>
    <mergeCell ref="I22:M22"/>
    <mergeCell ref="O22:S22"/>
    <mergeCell ref="U22:Y22"/>
    <mergeCell ref="B21:E21"/>
    <mergeCell ref="H21:M21"/>
    <mergeCell ref="N21:S21"/>
    <mergeCell ref="T21:Y21"/>
    <mergeCell ref="A14:B14"/>
    <mergeCell ref="B24:C24"/>
    <mergeCell ref="H22:H23"/>
    <mergeCell ref="N22:N23"/>
    <mergeCell ref="T22:T23"/>
    <mergeCell ref="D14:L14"/>
    <mergeCell ref="D22:D23"/>
    <mergeCell ref="B22:C23"/>
    <mergeCell ref="P14:R14"/>
    <mergeCell ref="T14:U14"/>
    <mergeCell ref="A29:A31"/>
    <mergeCell ref="B29:E29"/>
    <mergeCell ref="B25:C25"/>
    <mergeCell ref="B26:C26"/>
    <mergeCell ref="B27:C27"/>
    <mergeCell ref="N29:S29"/>
    <mergeCell ref="T29:Y29"/>
    <mergeCell ref="B30:C31"/>
    <mergeCell ref="D30:D31"/>
    <mergeCell ref="E30:E31"/>
    <mergeCell ref="H30:H31"/>
    <mergeCell ref="I30:M30"/>
    <mergeCell ref="B44:C44"/>
    <mergeCell ref="B34:C34"/>
    <mergeCell ref="B35:C35"/>
    <mergeCell ref="A28:Y28"/>
    <mergeCell ref="B36:C36"/>
    <mergeCell ref="B37:C37"/>
    <mergeCell ref="B38:C38"/>
    <mergeCell ref="N30:N31"/>
    <mergeCell ref="O30:S30"/>
    <mergeCell ref="T30:T31"/>
    <mergeCell ref="U30:Y30"/>
    <mergeCell ref="B32:C32"/>
    <mergeCell ref="B33:C33"/>
    <mergeCell ref="F29:F31"/>
    <mergeCell ref="G29:G31"/>
    <mergeCell ref="H29:M29"/>
    <mergeCell ref="B39:C39"/>
    <mergeCell ref="B40:C40"/>
    <mergeCell ref="B41:C41"/>
    <mergeCell ref="B42:C42"/>
    <mergeCell ref="B43:C43"/>
    <mergeCell ref="B51:C51"/>
    <mergeCell ref="B52:C52"/>
    <mergeCell ref="B53:C53"/>
    <mergeCell ref="B45:C45"/>
    <mergeCell ref="B46:C46"/>
    <mergeCell ref="B47:C47"/>
    <mergeCell ref="B48:C48"/>
    <mergeCell ref="B49:C49"/>
    <mergeCell ref="B50:C50"/>
  </mergeCells>
  <pageMargins left="0.7" right="0.7" top="0.75" bottom="0.75" header="0.3" footer="0.3"/>
  <pageSetup paperSize="9" scale="6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96A1D-AD56-4EFC-83A6-9702B99BE9D2}">
  <sheetPr codeName="Лист12">
    <tabColor rgb="FFFF0000"/>
  </sheetPr>
  <dimension ref="A1"/>
  <sheetViews>
    <sheetView showGridLines="0" zoomScaleNormal="100" workbookViewId="0"/>
  </sheetViews>
  <sheetFormatPr defaultRowHeight="15" x14ac:dyDescent="0.25"/>
  <cols>
    <col min="1" max="16384" width="9.140625" style="116"/>
  </cols>
  <sheetData/>
  <sheetProtection algorithmName="SHA-512" hashValue="OORhU62W30WaSN7zmuTD6WJ/ZQxoY2W2xn+W25sVl/sHXYgH0FhOZO4jHNgcLaS3OI+qadvUeudBUorv2QKc7g==" saltValue="vviBMJt/6DOdjidr3sG+0Q==" spinCount="100000" sheet="1" objects="1" scenarios="1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cument" shapeId="26628" r:id="rId4">
          <objectPr defaultSize="0" r:id="rId5">
            <anchor moveWithCells="1">
              <from>
                <xdr:col>0</xdr:col>
                <xdr:colOff>504825</xdr:colOff>
                <xdr:row>1</xdr:row>
                <xdr:rowOff>19050</xdr:rowOff>
              </from>
              <to>
                <xdr:col>12</xdr:col>
                <xdr:colOff>219075</xdr:colOff>
                <xdr:row>36</xdr:row>
                <xdr:rowOff>19050</xdr:rowOff>
              </to>
            </anchor>
          </objectPr>
        </oleObject>
      </mc:Choice>
      <mc:Fallback>
        <oleObject progId="Document" shapeId="26628" r:id="rId4"/>
      </mc:Fallback>
    </mc:AlternateContent>
    <mc:AlternateContent xmlns:mc="http://schemas.openxmlformats.org/markup-compatibility/2006">
      <mc:Choice Requires="x14">
        <oleObject progId="Word.Document.12" shapeId="26629" r:id="rId6">
          <objectPr defaultSize="0" autoPict="0" r:id="rId7">
            <anchor moveWithCells="1">
              <from>
                <xdr:col>0</xdr:col>
                <xdr:colOff>523875</xdr:colOff>
                <xdr:row>37</xdr:row>
                <xdr:rowOff>0</xdr:rowOff>
              </from>
              <to>
                <xdr:col>12</xdr:col>
                <xdr:colOff>238125</xdr:colOff>
                <xdr:row>68</xdr:row>
                <xdr:rowOff>114300</xdr:rowOff>
              </to>
            </anchor>
          </objectPr>
        </oleObject>
      </mc:Choice>
      <mc:Fallback>
        <oleObject progId="Word.Document.12" shapeId="26629" r:id="rId6"/>
      </mc:Fallback>
    </mc:AlternateContent>
    <mc:AlternateContent xmlns:mc="http://schemas.openxmlformats.org/markup-compatibility/2006">
      <mc:Choice Requires="x14">
        <oleObject progId="Word.Document.12" shapeId="26630" r:id="rId8">
          <objectPr defaultSize="0" autoPict="0" r:id="rId9">
            <anchor moveWithCells="1">
              <from>
                <xdr:col>0</xdr:col>
                <xdr:colOff>552450</xdr:colOff>
                <xdr:row>69</xdr:row>
                <xdr:rowOff>57150</xdr:rowOff>
              </from>
              <to>
                <xdr:col>12</xdr:col>
                <xdr:colOff>219075</xdr:colOff>
                <xdr:row>104</xdr:row>
                <xdr:rowOff>142875</xdr:rowOff>
              </to>
            </anchor>
          </objectPr>
        </oleObject>
      </mc:Choice>
      <mc:Fallback>
        <oleObject progId="Word.Document.12" shapeId="26630" r:id="rId8"/>
      </mc:Fallback>
    </mc:AlternateContent>
    <mc:AlternateContent xmlns:mc="http://schemas.openxmlformats.org/markup-compatibility/2006">
      <mc:Choice Requires="x14">
        <oleObject progId="Document" shapeId="26632" r:id="rId10">
          <objectPr defaultSize="0" autoPict="0" r:id="rId11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21</xdr:col>
                <xdr:colOff>28575</xdr:colOff>
                <xdr:row>48</xdr:row>
                <xdr:rowOff>0</xdr:rowOff>
              </to>
            </anchor>
          </objectPr>
        </oleObject>
      </mc:Choice>
      <mc:Fallback>
        <oleObject progId="Document" shapeId="26632" r:id="rId10"/>
      </mc:Fallback>
    </mc:AlternateContent>
    <mc:AlternateContent xmlns:mc="http://schemas.openxmlformats.org/markup-compatibility/2006">
      <mc:Choice Requires="x14">
        <oleObject progId="Document" shapeId="26633" r:id="rId12">
          <objectPr defaultSize="0" autoPict="0" r:id="rId13">
            <anchor moveWithCells="1">
              <from>
                <xdr:col>0</xdr:col>
                <xdr:colOff>533400</xdr:colOff>
                <xdr:row>105</xdr:row>
                <xdr:rowOff>180975</xdr:rowOff>
              </from>
              <to>
                <xdr:col>12</xdr:col>
                <xdr:colOff>238125</xdr:colOff>
                <xdr:row>157</xdr:row>
                <xdr:rowOff>0</xdr:rowOff>
              </to>
            </anchor>
          </objectPr>
        </oleObject>
      </mc:Choice>
      <mc:Fallback>
        <oleObject progId="Document" shapeId="26633" r:id="rId12"/>
      </mc:Fallback>
    </mc:AlternateContent>
    <mc:AlternateContent xmlns:mc="http://schemas.openxmlformats.org/markup-compatibility/2006">
      <mc:Choice Requires="x14">
        <oleObject progId="Document" shapeId="26634" r:id="rId14">
          <objectPr defaultSize="0" autoPict="0" r:id="rId15">
            <anchor moveWithCells="1">
              <from>
                <xdr:col>0</xdr:col>
                <xdr:colOff>514350</xdr:colOff>
                <xdr:row>156</xdr:row>
                <xdr:rowOff>171450</xdr:rowOff>
              </from>
              <to>
                <xdr:col>12</xdr:col>
                <xdr:colOff>247650</xdr:colOff>
                <xdr:row>196</xdr:row>
                <xdr:rowOff>114300</xdr:rowOff>
              </to>
            </anchor>
          </objectPr>
        </oleObject>
      </mc:Choice>
      <mc:Fallback>
        <oleObject progId="Document" shapeId="26634" r:id="rId1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2</vt:i4>
      </vt:variant>
    </vt:vector>
  </HeadingPairs>
  <TitlesOfParts>
    <vt:vector size="16" baseType="lpstr">
      <vt:lpstr>База</vt:lpstr>
      <vt:lpstr>Довідник</vt:lpstr>
      <vt:lpstr>Дов.Підр</vt:lpstr>
      <vt:lpstr>Перенесення</vt:lpstr>
      <vt:lpstr>Налашт</vt:lpstr>
      <vt:lpstr>Підрозділ</vt:lpstr>
      <vt:lpstr>Майно</vt:lpstr>
      <vt:lpstr>Накладна</vt:lpstr>
      <vt:lpstr>Накладна_шаблон</vt:lpstr>
      <vt:lpstr>АКТ_ПП</vt:lpstr>
      <vt:lpstr>Акт_шаблон</vt:lpstr>
      <vt:lpstr>КАРТКА</vt:lpstr>
      <vt:lpstr>Картка_шаблон</vt:lpstr>
      <vt:lpstr>Help</vt:lpstr>
      <vt:lpstr>Майно!Область_печати</vt:lpstr>
      <vt:lpstr>Підрозділ!Область_печати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2026-05-15T09:47:18Z</cp:lastPrinted>
  <dcterms:created xsi:type="dcterms:W3CDTF">2015-06-05T18:19:34Z</dcterms:created>
  <dcterms:modified xsi:type="dcterms:W3CDTF">2026-05-23T07:19:39Z</dcterms:modified>
</cp:coreProperties>
</file>